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819"/>
  <workbookPr autoCompressPictures="0"/>
  <workbookProtection workbookAlgorithmName="SHA-512" workbookHashValue="jNopx1XLFregXN18BecBcrHggUaGfG2t6dUz/uTsIiFqBsJwUAJwpqNcYKpYjcKqSB5Smv/bqJm2mYBbZvbieQ==" workbookSaltValue="xI396C8Q/WhF26L+mfNh1g==" workbookSpinCount="100000" lockStructure="1"/>
  <bookViews>
    <workbookView xWindow="0" yWindow="0" windowWidth="25600" windowHeight="14540"/>
  </bookViews>
  <sheets>
    <sheet name="Summary" sheetId="2" r:id="rId1"/>
    <sheet name="Individual Responses" sheetId="1"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2" l="1"/>
  <c r="N14" i="1"/>
  <c r="C14" i="1"/>
  <c r="C75" i="1"/>
  <c r="D14" i="1"/>
  <c r="D75" i="1"/>
  <c r="E14" i="1"/>
  <c r="E75" i="1"/>
  <c r="F14" i="1"/>
  <c r="F75" i="1"/>
  <c r="G14" i="1"/>
  <c r="G75" i="1"/>
  <c r="H14" i="1"/>
  <c r="H75" i="1"/>
  <c r="I14" i="1"/>
  <c r="I75" i="1"/>
  <c r="J14" i="1"/>
  <c r="J75" i="1"/>
  <c r="K14" i="1"/>
  <c r="K75" i="1"/>
  <c r="L14" i="1"/>
  <c r="L75" i="1"/>
  <c r="M14" i="1"/>
  <c r="M75" i="1"/>
  <c r="N75" i="1"/>
  <c r="O14" i="1"/>
  <c r="O75" i="1"/>
  <c r="P14" i="1"/>
  <c r="P75" i="1"/>
  <c r="T14" i="1"/>
  <c r="T75" i="1"/>
  <c r="U14" i="1"/>
  <c r="U75" i="1"/>
  <c r="Y14" i="1"/>
  <c r="Y75" i="1"/>
  <c r="C15" i="1"/>
  <c r="Q14" i="1"/>
  <c r="R14" i="1"/>
  <c r="S14" i="1"/>
  <c r="V14" i="1"/>
  <c r="W14" i="1"/>
  <c r="X14" i="1"/>
  <c r="Z14" i="1"/>
  <c r="AA14" i="1"/>
  <c r="AB14" i="1"/>
  <c r="AC14" i="1"/>
  <c r="AD14" i="1"/>
  <c r="AE14" i="1"/>
  <c r="AF14" i="1"/>
  <c r="AG14" i="1"/>
  <c r="AH14" i="1"/>
  <c r="AI14" i="1"/>
  <c r="AJ14" i="1"/>
  <c r="AK14" i="1"/>
  <c r="AL14" i="1"/>
  <c r="AM14" i="1"/>
  <c r="AN14" i="1"/>
  <c r="AO14" i="1"/>
  <c r="AP14" i="1"/>
  <c r="AQ14" i="1"/>
  <c r="AR14" i="1"/>
  <c r="AS14" i="1"/>
  <c r="AT14" i="1"/>
  <c r="AU14" i="1"/>
  <c r="AV14" i="1"/>
  <c r="AW14" i="1"/>
  <c r="AX14" i="1"/>
  <c r="AY14" i="1"/>
  <c r="AZ14" i="1"/>
  <c r="BA14" i="1"/>
  <c r="BB14" i="1"/>
  <c r="BC14" i="1"/>
  <c r="BD14" i="1"/>
  <c r="BE14" i="1"/>
  <c r="BF14" i="1"/>
  <c r="BG14" i="1"/>
  <c r="BH14" i="1"/>
  <c r="BI14" i="1"/>
  <c r="BJ14" i="1"/>
  <c r="BK14" i="1"/>
  <c r="BL14" i="1"/>
  <c r="BM14" i="1"/>
  <c r="BN14" i="1"/>
  <c r="BO14" i="1"/>
  <c r="BP14" i="1"/>
  <c r="BQ14" i="1"/>
  <c r="BR14" i="1"/>
  <c r="BS14" i="1"/>
  <c r="BT14" i="1"/>
  <c r="BU14" i="1"/>
  <c r="BV14" i="1"/>
  <c r="BW14" i="1"/>
  <c r="BX14" i="1"/>
  <c r="BY14" i="1"/>
  <c r="BZ14" i="1"/>
  <c r="CA14" i="1"/>
  <c r="CB14" i="1"/>
  <c r="CC14" i="1"/>
  <c r="CD14" i="1"/>
  <c r="CE14" i="1"/>
  <c r="CF14" i="1"/>
  <c r="CG14" i="1"/>
  <c r="CH14" i="1"/>
  <c r="CI14" i="1"/>
  <c r="CJ14" i="1"/>
  <c r="CK14" i="1"/>
  <c r="CL14" i="1"/>
  <c r="CM14" i="1"/>
  <c r="CN14" i="1"/>
  <c r="CO14" i="1"/>
  <c r="CP14" i="1"/>
  <c r="CQ14" i="1"/>
  <c r="CR14" i="1"/>
  <c r="CS14" i="1"/>
  <c r="CT14" i="1"/>
  <c r="CU14" i="1"/>
  <c r="CV14" i="1"/>
  <c r="CW14" i="1"/>
  <c r="D15" i="1"/>
  <c r="E15" i="1"/>
  <c r="F15" i="1"/>
  <c r="G15" i="1"/>
  <c r="H15" i="1"/>
  <c r="I15" i="1"/>
  <c r="J15" i="1"/>
  <c r="K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BI15" i="1"/>
  <c r="BJ15" i="1"/>
  <c r="BK15" i="1"/>
  <c r="BL15" i="1"/>
  <c r="BM15" i="1"/>
  <c r="BN15" i="1"/>
  <c r="BO15" i="1"/>
  <c r="BP15" i="1"/>
  <c r="BQ15" i="1"/>
  <c r="BR15" i="1"/>
  <c r="BS15" i="1"/>
  <c r="BT15" i="1"/>
  <c r="BU15" i="1"/>
  <c r="BV15" i="1"/>
  <c r="BW15" i="1"/>
  <c r="BX15" i="1"/>
  <c r="BY15" i="1"/>
  <c r="BZ15" i="1"/>
  <c r="CA15" i="1"/>
  <c r="CB15" i="1"/>
  <c r="CC15" i="1"/>
  <c r="CD15" i="1"/>
  <c r="CE15" i="1"/>
  <c r="CF15" i="1"/>
  <c r="CG15" i="1"/>
  <c r="CH15" i="1"/>
  <c r="CI15" i="1"/>
  <c r="CJ15" i="1"/>
  <c r="CK15" i="1"/>
  <c r="CL15" i="1"/>
  <c r="CM15" i="1"/>
  <c r="CN15" i="1"/>
  <c r="CO15" i="1"/>
  <c r="CP15" i="1"/>
  <c r="CQ15" i="1"/>
  <c r="CR15" i="1"/>
  <c r="CS15" i="1"/>
  <c r="CT15" i="1"/>
  <c r="CU15" i="1"/>
  <c r="CV15" i="1"/>
  <c r="CW15" i="1"/>
  <c r="CX14" i="1"/>
  <c r="CY48" i="1"/>
  <c r="CY46" i="1"/>
  <c r="CV75" i="1"/>
  <c r="Q75" i="1"/>
  <c r="R75" i="1"/>
  <c r="S75" i="1"/>
  <c r="V75" i="1"/>
  <c r="W75" i="1"/>
  <c r="X75" i="1"/>
  <c r="Z75" i="1"/>
  <c r="AA75" i="1"/>
  <c r="AB75" i="1"/>
  <c r="AC75" i="1"/>
  <c r="AD75" i="1"/>
  <c r="AE75" i="1"/>
  <c r="AF75" i="1"/>
  <c r="AG75" i="1"/>
  <c r="AH75" i="1"/>
  <c r="AI75" i="1"/>
  <c r="AJ75" i="1"/>
  <c r="AK75" i="1"/>
  <c r="AL75" i="1"/>
  <c r="AM75" i="1"/>
  <c r="AN75" i="1"/>
  <c r="AO75" i="1"/>
  <c r="AP75" i="1"/>
  <c r="AQ75" i="1"/>
  <c r="AR75" i="1"/>
  <c r="AS75" i="1"/>
  <c r="AT75" i="1"/>
  <c r="AU75" i="1"/>
  <c r="AV75" i="1"/>
  <c r="AW75" i="1"/>
  <c r="AX75" i="1"/>
  <c r="AY75" i="1"/>
  <c r="AZ75" i="1"/>
  <c r="BA75" i="1"/>
  <c r="BB75" i="1"/>
  <c r="BC75" i="1"/>
  <c r="BD75" i="1"/>
  <c r="BE75" i="1"/>
  <c r="BF75" i="1"/>
  <c r="BG75" i="1"/>
  <c r="BH75" i="1"/>
  <c r="BI75" i="1"/>
  <c r="BJ75" i="1"/>
  <c r="BK75" i="1"/>
  <c r="BL75" i="1"/>
  <c r="BM75" i="1"/>
  <c r="BN75" i="1"/>
  <c r="BO75" i="1"/>
  <c r="BP75" i="1"/>
  <c r="BQ75" i="1"/>
  <c r="BR75" i="1"/>
  <c r="BS75" i="1"/>
  <c r="BT75" i="1"/>
  <c r="BU75" i="1"/>
  <c r="BV75" i="1"/>
  <c r="BW75" i="1"/>
  <c r="BX75" i="1"/>
  <c r="BY75" i="1"/>
  <c r="BZ75" i="1"/>
  <c r="CA75" i="1"/>
  <c r="CB75" i="1"/>
  <c r="CC75" i="1"/>
  <c r="CD75" i="1"/>
  <c r="CE75" i="1"/>
  <c r="CF75" i="1"/>
  <c r="CG75" i="1"/>
  <c r="CH75" i="1"/>
  <c r="CI75" i="1"/>
  <c r="CJ75" i="1"/>
  <c r="CK75" i="1"/>
  <c r="CL75" i="1"/>
  <c r="CM75" i="1"/>
  <c r="CN75" i="1"/>
  <c r="CO75" i="1"/>
  <c r="CP75" i="1"/>
  <c r="CQ75" i="1"/>
  <c r="CR75" i="1"/>
  <c r="CS75" i="1"/>
  <c r="CT75" i="1"/>
  <c r="CU75" i="1"/>
  <c r="CW75" i="1"/>
  <c r="CX69" i="1"/>
  <c r="A74" i="1"/>
  <c r="DA14" i="1"/>
  <c r="CY14" i="1"/>
  <c r="DA15" i="1"/>
  <c r="CZ15" i="1"/>
  <c r="CX75" i="1"/>
  <c r="CX70" i="1"/>
  <c r="CX72" i="1"/>
  <c r="CX71" i="1"/>
  <c r="CX67" i="1"/>
  <c r="CX68" i="1"/>
  <c r="CZ14" i="1"/>
  <c r="CY2" i="1"/>
  <c r="CY5" i="1"/>
  <c r="CX5" i="1"/>
  <c r="DA6" i="1"/>
  <c r="CZ6" i="1"/>
  <c r="CX73" i="1"/>
  <c r="DA9" i="1"/>
  <c r="DA10" i="1"/>
  <c r="DA11" i="1"/>
  <c r="DA12" i="1"/>
  <c r="DA13" i="1"/>
  <c r="DA16" i="1"/>
  <c r="DA17" i="1"/>
  <c r="DA18" i="1"/>
  <c r="DA19" i="1"/>
  <c r="DA20" i="1"/>
  <c r="DA21" i="1"/>
  <c r="DA22" i="1"/>
  <c r="DA23" i="1"/>
  <c r="DA24" i="1"/>
  <c r="DA25" i="1"/>
  <c r="DA26" i="1"/>
  <c r="DA27" i="1"/>
  <c r="DA28" i="1"/>
  <c r="DA29" i="1"/>
  <c r="DA30" i="1"/>
  <c r="DA31" i="1"/>
  <c r="DA32" i="1"/>
  <c r="DA33" i="1"/>
  <c r="DA34" i="1"/>
  <c r="DA35" i="1"/>
  <c r="DA36" i="1"/>
  <c r="DA37" i="1"/>
  <c r="DA38" i="1"/>
  <c r="DA39" i="1"/>
  <c r="DA40" i="1"/>
  <c r="DA41" i="1"/>
  <c r="DA42" i="1"/>
  <c r="DA43" i="1"/>
  <c r="DA44" i="1"/>
  <c r="DA45" i="1"/>
  <c r="DA46" i="1"/>
  <c r="DA47" i="1"/>
  <c r="DA48" i="1"/>
  <c r="DA49" i="1"/>
  <c r="DA50" i="1"/>
  <c r="DA51" i="1"/>
  <c r="DA52" i="1"/>
  <c r="DA53" i="1"/>
  <c r="DA54" i="1"/>
  <c r="DA55" i="1"/>
  <c r="DA56" i="1"/>
  <c r="DA57" i="1"/>
  <c r="DA58" i="1"/>
  <c r="DA59" i="1"/>
  <c r="DA60" i="1"/>
  <c r="DA61" i="1"/>
  <c r="DA62" i="1"/>
  <c r="DA63" i="1"/>
  <c r="DA64" i="1"/>
  <c r="DA65" i="1"/>
  <c r="DA8" i="1"/>
  <c r="DA5" i="1"/>
  <c r="CZ9" i="1"/>
  <c r="CZ10" i="1"/>
  <c r="CZ11" i="1"/>
  <c r="CZ12" i="1"/>
  <c r="CZ13" i="1"/>
  <c r="CZ16" i="1"/>
  <c r="CZ17" i="1"/>
  <c r="CZ18" i="1"/>
  <c r="CZ19" i="1"/>
  <c r="CZ20" i="1"/>
  <c r="CZ21" i="1"/>
  <c r="CZ22" i="1"/>
  <c r="CZ23" i="1"/>
  <c r="CZ24" i="1"/>
  <c r="CZ25" i="1"/>
  <c r="CZ26" i="1"/>
  <c r="CZ27" i="1"/>
  <c r="CZ28" i="1"/>
  <c r="CZ29" i="1"/>
  <c r="CZ30" i="1"/>
  <c r="CZ31" i="1"/>
  <c r="CZ32" i="1"/>
  <c r="CZ33" i="1"/>
  <c r="CZ34" i="1"/>
  <c r="CZ35" i="1"/>
  <c r="CZ36" i="1"/>
  <c r="CZ37" i="1"/>
  <c r="CZ38" i="1"/>
  <c r="CZ39" i="1"/>
  <c r="CZ40" i="1"/>
  <c r="CZ41" i="1"/>
  <c r="CZ42" i="1"/>
  <c r="CZ43" i="1"/>
  <c r="CZ44" i="1"/>
  <c r="CZ45" i="1"/>
  <c r="CZ46" i="1"/>
  <c r="CZ47" i="1"/>
  <c r="CZ48" i="1"/>
  <c r="CZ49" i="1"/>
  <c r="CZ50" i="1"/>
  <c r="CZ51" i="1"/>
  <c r="CZ52" i="1"/>
  <c r="CZ53" i="1"/>
  <c r="CZ54" i="1"/>
  <c r="CZ55" i="1"/>
  <c r="CZ56" i="1"/>
  <c r="CZ57" i="1"/>
  <c r="CZ58" i="1"/>
  <c r="CZ59" i="1"/>
  <c r="CZ60" i="1"/>
  <c r="CZ61" i="1"/>
  <c r="CZ62" i="1"/>
  <c r="CZ63" i="1"/>
  <c r="CZ64" i="1"/>
  <c r="CZ65" i="1"/>
  <c r="CZ8" i="1"/>
  <c r="CZ5" i="1"/>
  <c r="CY36" i="1"/>
  <c r="CY16" i="1"/>
  <c r="CY18" i="1"/>
  <c r="CY20" i="1"/>
  <c r="CY22" i="1"/>
  <c r="CY24" i="1"/>
  <c r="CY26" i="1"/>
  <c r="CY28" i="1"/>
  <c r="CY30" i="1"/>
  <c r="CY32" i="1"/>
  <c r="CY34" i="1"/>
  <c r="CY38" i="1"/>
  <c r="CY40" i="1"/>
  <c r="CY42" i="1"/>
  <c r="CY44" i="1"/>
  <c r="CY50" i="1"/>
  <c r="CY52" i="1"/>
  <c r="CY54" i="1"/>
  <c r="CY56" i="1"/>
  <c r="CY58" i="1"/>
  <c r="CY60" i="1"/>
  <c r="CY62" i="1"/>
  <c r="CY64" i="1"/>
  <c r="CY12" i="1"/>
  <c r="CY10" i="1"/>
  <c r="CY8" i="1"/>
  <c r="CX62" i="1"/>
  <c r="CX20" i="1"/>
  <c r="CX22" i="1"/>
  <c r="CX24" i="1"/>
  <c r="CX26" i="1"/>
  <c r="CX28" i="1"/>
  <c r="CX30" i="1"/>
  <c r="CX32" i="1"/>
  <c r="CX34" i="1"/>
  <c r="CX36" i="1"/>
  <c r="CX38" i="1"/>
  <c r="CX40" i="1"/>
  <c r="CX42" i="1"/>
  <c r="CX44" i="1"/>
  <c r="CX46" i="1"/>
  <c r="CX48" i="1"/>
  <c r="CX50" i="1"/>
  <c r="CX52" i="1"/>
  <c r="CX54" i="1"/>
  <c r="CX56" i="1"/>
  <c r="CX58" i="1"/>
  <c r="CX60" i="1"/>
  <c r="CX64" i="1"/>
  <c r="CX18" i="1"/>
  <c r="CX16" i="1"/>
  <c r="CX10" i="1"/>
  <c r="CX12" i="1"/>
  <c r="CX8" i="1"/>
  <c r="DA7" i="1"/>
  <c r="CY74" i="1"/>
  <c r="A39" i="2"/>
  <c r="A43" i="2"/>
  <c r="J43" i="2"/>
  <c r="A38" i="2"/>
  <c r="G42" i="2"/>
  <c r="G43" i="2"/>
  <c r="J40" i="2"/>
  <c r="F11" i="2"/>
  <c r="H45" i="2"/>
  <c r="J41" i="2"/>
  <c r="I42" i="2"/>
  <c r="J42" i="2"/>
  <c r="G40" i="2"/>
  <c r="G41" i="2"/>
  <c r="I28" i="2"/>
  <c r="I27" i="2"/>
  <c r="I11" i="2"/>
  <c r="C11" i="2"/>
  <c r="G11" i="2"/>
  <c r="D11" i="2"/>
  <c r="F40" i="2"/>
  <c r="I6" i="2"/>
  <c r="C6" i="2"/>
  <c r="F6" i="2"/>
  <c r="G6" i="2"/>
  <c r="E6" i="2"/>
  <c r="D6" i="2"/>
  <c r="C36" i="2"/>
  <c r="C35" i="2"/>
  <c r="C34" i="2"/>
  <c r="C33" i="2"/>
  <c r="C32" i="2"/>
  <c r="C31" i="2"/>
  <c r="C30" i="2"/>
  <c r="C29" i="2"/>
  <c r="C28" i="2"/>
  <c r="C27" i="2"/>
  <c r="C26" i="2"/>
  <c r="C25" i="2"/>
  <c r="C24" i="2"/>
  <c r="C23" i="2"/>
  <c r="C22" i="2"/>
  <c r="C21" i="2"/>
  <c r="C20" i="2"/>
  <c r="C19" i="2"/>
  <c r="C18" i="2"/>
  <c r="C17" i="2"/>
  <c r="C16" i="2"/>
  <c r="C15" i="2"/>
  <c r="C14" i="2"/>
  <c r="C13" i="2"/>
  <c r="C12" i="2"/>
  <c r="C10" i="2"/>
  <c r="C9" i="2"/>
  <c r="C8" i="2"/>
  <c r="F38"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6" i="2"/>
  <c r="F10" i="2"/>
  <c r="F23" i="2"/>
  <c r="F24" i="2"/>
  <c r="F26" i="2"/>
  <c r="F27" i="2"/>
  <c r="F28" i="2"/>
  <c r="F29" i="2"/>
  <c r="F30" i="2"/>
  <c r="F31" i="2"/>
  <c r="F32" i="2"/>
  <c r="F33" i="2"/>
  <c r="F34" i="2"/>
  <c r="F35" i="2"/>
  <c r="F36" i="2"/>
  <c r="F13" i="2"/>
  <c r="F14" i="2"/>
  <c r="F15" i="2"/>
  <c r="F16" i="2"/>
  <c r="F17" i="2"/>
  <c r="F20" i="2"/>
  <c r="F21" i="2"/>
  <c r="F22" i="2"/>
  <c r="F12" i="2"/>
  <c r="F25" i="2"/>
  <c r="D7" i="2"/>
  <c r="G20" i="2"/>
  <c r="G27" i="2"/>
  <c r="G29" i="2"/>
  <c r="G24" i="2"/>
  <c r="G25" i="2"/>
  <c r="G28" i="2"/>
  <c r="G21" i="2"/>
  <c r="G23" i="2"/>
  <c r="G36" i="2"/>
  <c r="G22" i="2"/>
  <c r="G26" i="2"/>
  <c r="G30" i="2"/>
  <c r="G31" i="2"/>
  <c r="G32" i="2"/>
  <c r="G33" i="2"/>
  <c r="G34" i="2"/>
  <c r="G35" i="2"/>
  <c r="G17" i="2"/>
  <c r="G16" i="2"/>
  <c r="G15" i="2"/>
  <c r="G14" i="2"/>
  <c r="G13" i="2"/>
  <c r="G12" i="2"/>
  <c r="G10" i="2"/>
  <c r="C7" i="2"/>
  <c r="F2" i="2"/>
  <c r="E36" i="2"/>
  <c r="D36" i="2"/>
  <c r="I36" i="2"/>
  <c r="E35" i="2"/>
  <c r="D35" i="2"/>
  <c r="I35" i="2"/>
  <c r="E34" i="2"/>
  <c r="D34" i="2"/>
  <c r="I34" i="2"/>
  <c r="E33" i="2"/>
  <c r="D33" i="2"/>
  <c r="I33" i="2"/>
  <c r="E32" i="2"/>
  <c r="D32" i="2"/>
  <c r="I32" i="2"/>
  <c r="E31" i="2"/>
  <c r="D31" i="2"/>
  <c r="I31" i="2"/>
  <c r="E30" i="2"/>
  <c r="D30" i="2"/>
  <c r="I30" i="2"/>
  <c r="E29" i="2"/>
  <c r="D29" i="2"/>
  <c r="I29" i="2"/>
  <c r="E28" i="2"/>
  <c r="D28" i="2"/>
  <c r="E27" i="2"/>
  <c r="D27" i="2"/>
  <c r="E26" i="2"/>
  <c r="D26" i="2"/>
  <c r="I26" i="2"/>
  <c r="E25" i="2"/>
  <c r="D25" i="2"/>
  <c r="I25" i="2"/>
  <c r="E18" i="2"/>
  <c r="E7" i="2"/>
  <c r="E10" i="2"/>
  <c r="E12" i="2"/>
  <c r="E13" i="2"/>
  <c r="E14" i="2"/>
  <c r="E15" i="2"/>
  <c r="E16" i="2"/>
  <c r="E17" i="2"/>
  <c r="E19" i="2"/>
  <c r="E20" i="2"/>
  <c r="E21" i="2"/>
  <c r="E22" i="2"/>
  <c r="E23" i="2"/>
  <c r="E24" i="2"/>
  <c r="D10" i="2"/>
  <c r="D12" i="2"/>
  <c r="D13" i="2"/>
  <c r="D14" i="2"/>
  <c r="D15" i="2"/>
  <c r="D16" i="2"/>
  <c r="D17" i="2"/>
  <c r="D19" i="2"/>
  <c r="D20" i="2"/>
  <c r="D21" i="2"/>
  <c r="D22" i="2"/>
  <c r="D23" i="2"/>
  <c r="D24" i="2"/>
  <c r="I9" i="2"/>
  <c r="I10" i="2"/>
  <c r="I12" i="2"/>
  <c r="I13" i="2"/>
  <c r="I14" i="2"/>
  <c r="I15" i="2"/>
  <c r="I16" i="2"/>
  <c r="I17" i="2"/>
  <c r="I19" i="2"/>
  <c r="I20" i="2"/>
  <c r="I21" i="2"/>
  <c r="I22" i="2"/>
  <c r="I23" i="2"/>
  <c r="I24" i="2"/>
  <c r="E8" i="2"/>
  <c r="F18" i="2"/>
  <c r="F8" i="2"/>
  <c r="E9" i="2"/>
  <c r="F9" i="2"/>
  <c r="G9" i="2"/>
  <c r="D18" i="2"/>
  <c r="D9" i="2"/>
  <c r="I18" i="2"/>
  <c r="I8" i="2"/>
  <c r="D8" i="2"/>
  <c r="G8" i="2"/>
  <c r="G18" i="2"/>
  <c r="F39" i="2"/>
  <c r="G45" i="2"/>
  <c r="I45" i="2"/>
  <c r="H43" i="2"/>
</calcChain>
</file>

<file path=xl/sharedStrings.xml><?xml version="1.0" encoding="utf-8"?>
<sst xmlns="http://schemas.openxmlformats.org/spreadsheetml/2006/main" count="186" uniqueCount="108">
  <si>
    <t>Number of Colonies</t>
  </si>
  <si>
    <t>Rental Fee Per Colony</t>
  </si>
  <si>
    <t>Alfalfa Seed</t>
  </si>
  <si>
    <t>Individual Number:</t>
  </si>
  <si>
    <t>Weighted Average Fee/Colony</t>
  </si>
  <si>
    <t>Almonds</t>
  </si>
  <si>
    <t>Kern-Madera</t>
  </si>
  <si>
    <t>Number Observations</t>
  </si>
  <si>
    <t xml:space="preserve">Max </t>
  </si>
  <si>
    <t>Min</t>
  </si>
  <si>
    <t>Merced-San Joaquin</t>
  </si>
  <si>
    <t>Sacramento-North</t>
  </si>
  <si>
    <t>Total CA</t>
  </si>
  <si>
    <t>Apples</t>
  </si>
  <si>
    <t>Apricots</t>
  </si>
  <si>
    <t>Avocados Rent</t>
  </si>
  <si>
    <t>Avocados N/C</t>
  </si>
  <si>
    <t>Blue berries</t>
  </si>
  <si>
    <t>Bush or Cane Berries</t>
  </si>
  <si>
    <t>Cherries (Late)</t>
  </si>
  <si>
    <t>Cherries (Early)</t>
  </si>
  <si>
    <t>Clover Seed</t>
  </si>
  <si>
    <t>Cucumbers</t>
  </si>
  <si>
    <t>Corriander</t>
  </si>
  <si>
    <t>Kiwis</t>
  </si>
  <si>
    <t>Melons (Watermelons)</t>
  </si>
  <si>
    <t>Melons (All Others)</t>
  </si>
  <si>
    <t>Onion Seed</t>
  </si>
  <si>
    <t>Plums</t>
  </si>
  <si>
    <t>Pluots</t>
  </si>
  <si>
    <t>Pumpkins</t>
  </si>
  <si>
    <t>Prunes</t>
  </si>
  <si>
    <t>Prunes N/C</t>
  </si>
  <si>
    <t>Quince</t>
  </si>
  <si>
    <t>Squash</t>
  </si>
  <si>
    <t>Sunflowers Rent</t>
  </si>
  <si>
    <t>Vegetable Seed (Hives)</t>
  </si>
  <si>
    <t>Vegetable Seed (Nucs)</t>
  </si>
  <si>
    <t>Number Colonies Sent out of state for Honey Production</t>
  </si>
  <si>
    <t>Greatest Number of Live Colonies</t>
  </si>
  <si>
    <t>Estimated Winter Mortality Rate (%)</t>
  </si>
  <si>
    <t>Estimated Loss Due to CCD (%)</t>
  </si>
  <si>
    <t>Number Colonies Damaged by Bears</t>
  </si>
  <si>
    <t>Estimated Loss Due to Pesticides (%)</t>
  </si>
  <si>
    <t>Other notes</t>
  </si>
  <si>
    <t>Weighted Average Rental Fee Per Colony</t>
  </si>
  <si>
    <t xml:space="preserve">Total Beekeeper Responses Used: </t>
  </si>
  <si>
    <t>CROP</t>
  </si>
  <si>
    <t>NUMBER</t>
  </si>
  <si>
    <t>HIGH</t>
  </si>
  <si>
    <t xml:space="preserve">LOW </t>
  </si>
  <si>
    <t>AVERAGE</t>
  </si>
  <si>
    <t>TOTAL $</t>
  </si>
  <si>
    <t>NUMBER OF</t>
  </si>
  <si>
    <t>OF RENTALS</t>
  </si>
  <si>
    <t>FEE</t>
  </si>
  <si>
    <t>INCOME</t>
  </si>
  <si>
    <t>BEEKEEPERS</t>
  </si>
  <si>
    <t>ALFALFA SEED</t>
  </si>
  <si>
    <t>ALMONDS</t>
  </si>
  <si>
    <t>KERN-MADERA</t>
  </si>
  <si>
    <t>MERCED-SAN JQN.</t>
  </si>
  <si>
    <t>SACRAMENTO-NORTH</t>
  </si>
  <si>
    <t>TOTAL CA</t>
  </si>
  <si>
    <t>APPLES</t>
  </si>
  <si>
    <t>APRICOTS</t>
  </si>
  <si>
    <t>AVOCADOS RENT</t>
  </si>
  <si>
    <t>AVOCADOS N/C</t>
  </si>
  <si>
    <t>BUSH OR CANE BERRIES</t>
  </si>
  <si>
    <t>CHERRIES (LATE)</t>
  </si>
  <si>
    <t>CHERRIES (EARLY)</t>
  </si>
  <si>
    <t xml:space="preserve">CLOVER SEED </t>
  </si>
  <si>
    <t>CUCUMBERS</t>
  </si>
  <si>
    <t>KIWIS RENT</t>
  </si>
  <si>
    <t>MELONS (WATERMELONS)</t>
  </si>
  <si>
    <t>MELONS (ALL OTHERS)</t>
  </si>
  <si>
    <t>ONION SEED</t>
  </si>
  <si>
    <t>PLUMS</t>
  </si>
  <si>
    <t>PUMPKINS</t>
  </si>
  <si>
    <t>PRUNES</t>
  </si>
  <si>
    <t>PRUNES N/C</t>
  </si>
  <si>
    <t>SQUASH</t>
  </si>
  <si>
    <t>SUNFLOWERS RENT</t>
  </si>
  <si>
    <t>VEGETABLE SEED (HIVES)</t>
  </si>
  <si>
    <t>VEGETABLE SEED (NUCS)</t>
  </si>
  <si>
    <t>YEAR</t>
  </si>
  <si>
    <t>PROJECTED</t>
  </si>
  <si>
    <t>ACTUAL</t>
  </si>
  <si>
    <t>DIFFERENCE</t>
  </si>
  <si>
    <t xml:space="preserve">Total Number of Survey Respondents: </t>
  </si>
  <si>
    <t>BLUE BERRIES</t>
  </si>
  <si>
    <t>CORRIANDER</t>
    <phoneticPr fontId="0" type="noConversion"/>
  </si>
  <si>
    <t>PLUOTS</t>
    <phoneticPr fontId="0" type="noConversion"/>
  </si>
  <si>
    <t>QUINCE</t>
    <phoneticPr fontId="0" type="noConversion"/>
  </si>
  <si>
    <t>PROJECTED VS. ACTUAL ALMOND POLLINATION FEES PER COLONY FROM PREVIOUS SURVEYS</t>
  </si>
  <si>
    <t>Two Mile Bee Buffer Question**</t>
  </si>
  <si>
    <t>Other Variables:*</t>
  </si>
  <si>
    <t xml:space="preserve">**How many of your leased or owned colonies did you have to prematurely move or were not able to place in the citrus this year, due to the attempt at imposing a tow mile bee free buffer around mandarin groves? </t>
  </si>
  <si>
    <t>*da=didn't answer; na=either not applicable or couldn't interpret</t>
  </si>
  <si>
    <t>CSBA POLLINATION SURVEY RESULTS</t>
  </si>
  <si>
    <t>Beekeeper Total Number Pollinated Crops</t>
  </si>
  <si>
    <t>AVERAGE NUMBER OF POLLINATED CROPS PER RESPONDENT</t>
  </si>
  <si>
    <t>Projected Almond Pollination Fee per Colony</t>
  </si>
  <si>
    <t>Average Projection</t>
  </si>
  <si>
    <t>Crop^</t>
  </si>
  <si>
    <t xml:space="preserve">^nm=non monetary payment denoted.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</si>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</sst>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0.00000%"/>
  </numFmts>
  <fonts count="23"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1"/>
      <color theme="1"/>
      <name val="Calibri"/>
      <family val="2"/>
      <scheme val="minor"/>
    </font>
    <font>
      <b/>
      <sz val="16"/>
      <color theme="1"/>
      <name val="Calibri"/>
      <family val="2"/>
      <scheme val="minor"/>
    </font>
    <font>
      <sz val="18"/>
      <name val="Arial"/>
      <family val="2"/>
    </font>
    <font>
      <b/>
      <u/>
      <sz val="14"/>
      <name val="Arial"/>
      <family val="2"/>
    </font>
    <font>
      <b/>
      <u/>
      <sz val="10"/>
      <name val="Arial"/>
      <family val="2"/>
    </font>
    <font>
      <sz val="10"/>
      <color indexed="9"/>
      <name val="Arial"/>
      <family val="2"/>
    </font>
    <font>
      <b/>
      <i/>
      <sz val="8"/>
      <name val="Arial"/>
      <family val="2"/>
    </font>
    <font>
      <sz val="10"/>
      <color theme="1"/>
      <name val="Calibri"/>
      <family val="2"/>
      <scheme val="minor"/>
    </font>
    <font>
      <b/>
      <sz val="12"/>
      <color theme="1"/>
      <name val="Calibri"/>
      <family val="2"/>
      <scheme val="minor"/>
    </font>
    <font>
      <sz val="10"/>
      <name val="Calibri"/>
      <family val="2"/>
      <scheme val="minor"/>
    </font>
    <font>
      <sz val="10"/>
      <color indexed="9"/>
      <name val="Calibri"/>
      <family val="2"/>
      <scheme val="minor"/>
    </font>
    <font>
      <sz val="10"/>
      <color theme="0"/>
      <name val="Calibri"/>
      <family val="2"/>
      <scheme val="minor"/>
    </font>
    <font>
      <u val="singleAccounting"/>
      <sz val="10"/>
      <name val="Calibri"/>
      <family val="2"/>
      <scheme val="minor"/>
    </font>
    <font>
      <u/>
      <sz val="10"/>
      <name val="Calibri"/>
      <family val="2"/>
      <scheme val="minor"/>
    </font>
    <font>
      <sz val="10"/>
      <color indexed="8"/>
      <name val="Calibri"/>
      <family val="2"/>
      <scheme val="minor"/>
    </font>
    <font>
      <b/>
      <sz val="22"/>
      <name val="Arial Black"/>
      <family val="2"/>
    </font>
    <font>
      <sz val="22"/>
      <name val="Arial Black"/>
      <family val="2"/>
    </font>
    <font>
      <u val="singleAccounting"/>
      <sz val="11"/>
      <color theme="1"/>
      <name val="Calibri"/>
      <family val="2"/>
      <scheme val="minor"/>
    </font>
    <font>
      <sz val="8"/>
      <name val="Verdana"/>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double">
        <color auto="1"/>
      </bottom>
      <diagonal/>
    </border>
    <border>
      <left/>
      <right/>
      <top style="thin">
        <color auto="1"/>
      </top>
      <bottom style="medium">
        <color auto="1"/>
      </bottom>
      <diagonal/>
    </border>
    <border>
      <left/>
      <right/>
      <top style="medium">
        <color auto="1"/>
      </top>
      <bottom style="double">
        <color auto="1"/>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72">
    <xf numFmtId="0" fontId="0" fillId="0" borderId="0" xfId="0"/>
    <xf numFmtId="0" fontId="0" fillId="0" borderId="0" xfId="0" applyBorder="1"/>
    <xf numFmtId="0" fontId="0" fillId="4" borderId="0" xfId="0" applyFill="1" applyBorder="1"/>
    <xf numFmtId="0" fontId="0" fillId="0" borderId="3" xfId="0" applyFill="1" applyBorder="1"/>
    <xf numFmtId="0" fontId="0" fillId="0" borderId="4" xfId="0" applyFill="1" applyBorder="1"/>
    <xf numFmtId="0" fontId="0" fillId="0" borderId="5" xfId="0" applyFill="1" applyBorder="1"/>
    <xf numFmtId="0" fontId="0" fillId="5" borderId="3" xfId="0" applyFill="1" applyBorder="1"/>
    <xf numFmtId="0" fontId="0" fillId="5" borderId="4" xfId="0" applyFill="1" applyBorder="1"/>
    <xf numFmtId="0" fontId="0" fillId="5" borderId="5" xfId="0" applyFill="1" applyBorder="1"/>
    <xf numFmtId="44" fontId="0" fillId="4" borderId="0" xfId="2" applyFont="1" applyFill="1" applyBorder="1"/>
    <xf numFmtId="44" fontId="0" fillId="0" borderId="0" xfId="2" applyFont="1" applyBorder="1"/>
    <xf numFmtId="0" fontId="2" fillId="4" borderId="0" xfId="0" applyFont="1" applyFill="1" applyBorder="1"/>
    <xf numFmtId="44" fontId="4" fillId="0" borderId="6" xfId="2" applyFont="1" applyBorder="1"/>
    <xf numFmtId="0" fontId="0" fillId="0" borderId="1" xfId="0" applyFill="1" applyBorder="1"/>
    <xf numFmtId="0" fontId="0" fillId="4" borderId="1" xfId="0" applyFill="1" applyBorder="1"/>
    <xf numFmtId="0" fontId="0" fillId="5" borderId="1" xfId="0" applyFill="1" applyBorder="1"/>
    <xf numFmtId="0" fontId="0" fillId="0" borderId="8" xfId="0" applyFill="1" applyBorder="1"/>
    <xf numFmtId="0" fontId="0" fillId="0" borderId="2" xfId="0" applyFill="1" applyBorder="1"/>
    <xf numFmtId="0" fontId="0" fillId="4" borderId="9" xfId="0" applyFill="1" applyBorder="1"/>
    <xf numFmtId="164" fontId="0" fillId="5" borderId="8" xfId="1" applyNumberFormat="1" applyFont="1" applyFill="1" applyBorder="1" applyAlignment="1" applyProtection="1">
      <alignment horizontal="center"/>
      <protection hidden="1"/>
    </xf>
    <xf numFmtId="44" fontId="0" fillId="5" borderId="2" xfId="2" applyFont="1" applyFill="1" applyBorder="1" applyAlignment="1" applyProtection="1">
      <alignment horizontal="center"/>
      <protection hidden="1"/>
    </xf>
    <xf numFmtId="0" fontId="0" fillId="5" borderId="8" xfId="0" applyFill="1" applyBorder="1"/>
    <xf numFmtId="0" fontId="0" fillId="5" borderId="2" xfId="0" applyFill="1" applyBorder="1"/>
    <xf numFmtId="164" fontId="3" fillId="5" borderId="8" xfId="1" applyNumberFormat="1" applyFont="1" applyFill="1" applyBorder="1" applyAlignment="1" applyProtection="1">
      <alignment horizontal="center"/>
      <protection hidden="1"/>
    </xf>
    <xf numFmtId="44" fontId="3" fillId="5" borderId="2" xfId="2" applyFont="1" applyFill="1" applyBorder="1" applyAlignment="1" applyProtection="1">
      <alignment horizontal="center"/>
      <protection hidden="1"/>
    </xf>
    <xf numFmtId="0" fontId="4" fillId="0" borderId="10" xfId="0" applyFont="1" applyBorder="1" applyAlignment="1">
      <alignment horizontal="center"/>
    </xf>
    <xf numFmtId="0" fontId="0" fillId="0" borderId="2" xfId="0" applyBorder="1"/>
    <xf numFmtId="0" fontId="4" fillId="0" borderId="5" xfId="0" applyFont="1" applyBorder="1" applyAlignment="1">
      <alignment horizontal="center"/>
    </xf>
    <xf numFmtId="0" fontId="2" fillId="4" borderId="1" xfId="0" applyFont="1" applyFill="1" applyBorder="1" applyAlignment="1">
      <alignment horizontal="center"/>
    </xf>
    <xf numFmtId="0" fontId="6" fillId="2" borderId="0" xfId="0" applyFont="1" applyFill="1" applyBorder="1" applyProtection="1">
      <protection hidden="1"/>
    </xf>
    <xf numFmtId="0" fontId="6" fillId="2" borderId="0" xfId="0" applyFont="1" applyFill="1" applyProtection="1">
      <protection hidden="1"/>
    </xf>
    <xf numFmtId="0" fontId="0" fillId="2" borderId="0" xfId="0" applyFill="1" applyBorder="1" applyProtection="1">
      <protection hidden="1"/>
    </xf>
    <xf numFmtId="0" fontId="0" fillId="2" borderId="0" xfId="0" applyFill="1" applyProtection="1">
      <protection hidden="1"/>
    </xf>
    <xf numFmtId="0" fontId="7" fillId="2" borderId="0" xfId="0"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9" fillId="2" borderId="0" xfId="0" applyFont="1" applyFill="1" applyBorder="1" applyProtection="1">
      <protection hidden="1"/>
    </xf>
    <xf numFmtId="43" fontId="9" fillId="2" borderId="0" xfId="0" applyNumberFormat="1" applyFont="1" applyFill="1" applyBorder="1" applyProtection="1">
      <protection hidden="1"/>
    </xf>
    <xf numFmtId="0" fontId="9" fillId="2" borderId="11" xfId="0" applyFont="1" applyFill="1" applyBorder="1" applyProtection="1">
      <protection hidden="1"/>
    </xf>
    <xf numFmtId="44" fontId="9" fillId="2" borderId="0" xfId="0" applyNumberFormat="1" applyFont="1" applyFill="1" applyBorder="1" applyProtection="1">
      <protection hidden="1"/>
    </xf>
    <xf numFmtId="0" fontId="9" fillId="2" borderId="12" xfId="0" applyFont="1" applyFill="1" applyBorder="1" applyProtection="1">
      <protection hidden="1"/>
    </xf>
    <xf numFmtId="0" fontId="10" fillId="2" borderId="0" xfId="0" applyFont="1" applyFill="1" applyBorder="1" applyProtection="1">
      <protection hidden="1"/>
    </xf>
    <xf numFmtId="0" fontId="10" fillId="2" borderId="0" xfId="0" applyFont="1" applyFill="1" applyProtection="1">
      <protection hidden="1"/>
    </xf>
    <xf numFmtId="44" fontId="0" fillId="2" borderId="0" xfId="0" applyNumberFormat="1" applyFill="1" applyProtection="1">
      <protection hidden="1"/>
    </xf>
    <xf numFmtId="164" fontId="7" fillId="2" borderId="0" xfId="1" applyNumberFormat="1" applyFont="1" applyFill="1" applyBorder="1" applyAlignment="1" applyProtection="1">
      <alignment horizontal="center"/>
      <protection hidden="1"/>
    </xf>
    <xf numFmtId="164" fontId="8" fillId="2" borderId="0" xfId="1" applyNumberFormat="1" applyFont="1" applyFill="1" applyBorder="1" applyAlignment="1" applyProtection="1">
      <alignment horizontal="center"/>
      <protection hidden="1"/>
    </xf>
    <xf numFmtId="164" fontId="0" fillId="2" borderId="0" xfId="1" applyNumberFormat="1" applyFont="1" applyFill="1" applyProtection="1">
      <protection hidden="1"/>
    </xf>
    <xf numFmtId="44" fontId="0" fillId="5" borderId="5" xfId="2" applyFont="1" applyFill="1" applyBorder="1" applyAlignment="1">
      <alignment wrapText="1"/>
    </xf>
    <xf numFmtId="0" fontId="12" fillId="2" borderId="0" xfId="0" applyFont="1" applyFill="1" applyBorder="1" applyAlignment="1" applyProtection="1">
      <alignment horizontal="left"/>
      <protection hidden="1"/>
    </xf>
    <xf numFmtId="44" fontId="13" fillId="5" borderId="8" xfId="2" applyFont="1" applyFill="1" applyBorder="1" applyAlignment="1" applyProtection="1">
      <alignment horizontal="center"/>
      <protection hidden="1"/>
    </xf>
    <xf numFmtId="164" fontId="16" fillId="0" borderId="5" xfId="1" applyNumberFormat="1" applyFont="1" applyFill="1" applyBorder="1" applyAlignment="1" applyProtection="1">
      <protection hidden="1"/>
    </xf>
    <xf numFmtId="9" fontId="16" fillId="3" borderId="0" xfId="3" applyFont="1" applyFill="1" applyBorder="1" applyAlignment="1" applyProtection="1">
      <protection hidden="1"/>
    </xf>
    <xf numFmtId="44" fontId="16" fillId="0" borderId="5" xfId="2" applyFont="1" applyFill="1" applyBorder="1" applyAlignment="1" applyProtection="1">
      <protection hidden="1"/>
    </xf>
    <xf numFmtId="0" fontId="17" fillId="2" borderId="1" xfId="0" applyFont="1" applyFill="1" applyBorder="1" applyAlignment="1" applyProtection="1">
      <alignment horizontal="center"/>
      <protection hidden="1"/>
    </xf>
    <xf numFmtId="0" fontId="17" fillId="2" borderId="1" xfId="0" applyFont="1" applyFill="1" applyBorder="1" applyProtection="1">
      <protection hidden="1"/>
    </xf>
    <xf numFmtId="44" fontId="13" fillId="2" borderId="1" xfId="2" applyFont="1" applyFill="1" applyBorder="1" applyProtection="1">
      <protection hidden="1"/>
    </xf>
    <xf numFmtId="44" fontId="18" fillId="2" borderId="1" xfId="2" applyFont="1" applyFill="1" applyBorder="1" applyAlignment="1" applyProtection="1">
      <alignment horizontal="center"/>
      <protection hidden="1"/>
    </xf>
    <xf numFmtId="44" fontId="13" fillId="2" borderId="1" xfId="0" applyNumberFormat="1" applyFont="1" applyFill="1" applyBorder="1" applyProtection="1">
      <protection hidden="1"/>
    </xf>
    <xf numFmtId="44" fontId="13" fillId="2" borderId="1" xfId="2" applyFont="1" applyFill="1" applyBorder="1" applyAlignment="1" applyProtection="1">
      <protection hidden="1"/>
    </xf>
    <xf numFmtId="44" fontId="13" fillId="2" borderId="1" xfId="0" applyNumberFormat="1" applyFont="1" applyFill="1" applyBorder="1" applyAlignment="1" applyProtection="1">
      <alignment horizontal="center"/>
      <protection hidden="1"/>
    </xf>
    <xf numFmtId="164" fontId="11" fillId="2" borderId="1" xfId="1" applyNumberFormat="1" applyFont="1" applyFill="1" applyBorder="1" applyAlignment="1" applyProtection="1">
      <alignment horizontal="center"/>
      <protection hidden="1"/>
    </xf>
    <xf numFmtId="44" fontId="11" fillId="2" borderId="1" xfId="2" applyFont="1" applyFill="1" applyBorder="1" applyAlignment="1" applyProtection="1">
      <alignment horizontal="center"/>
      <protection hidden="1"/>
    </xf>
    <xf numFmtId="44" fontId="11" fillId="2" borderId="1" xfId="0" applyNumberFormat="1" applyFont="1" applyFill="1" applyBorder="1" applyProtection="1">
      <protection hidden="1"/>
    </xf>
    <xf numFmtId="164" fontId="11" fillId="4" borderId="1" xfId="1" applyNumberFormat="1" applyFont="1" applyFill="1" applyBorder="1" applyAlignment="1" applyProtection="1">
      <alignment horizontal="center"/>
      <protection hidden="1"/>
    </xf>
    <xf numFmtId="44" fontId="11" fillId="4" borderId="1" xfId="2" applyFont="1" applyFill="1" applyBorder="1" applyAlignment="1" applyProtection="1">
      <alignment horizontal="center"/>
      <protection hidden="1"/>
    </xf>
    <xf numFmtId="44" fontId="11" fillId="4" borderId="1" xfId="0" applyNumberFormat="1" applyFont="1" applyFill="1" applyBorder="1" applyProtection="1">
      <protection hidden="1"/>
    </xf>
    <xf numFmtId="164" fontId="11" fillId="2" borderId="1" xfId="1" applyNumberFormat="1" applyFont="1" applyFill="1" applyBorder="1" applyAlignment="1" applyProtection="1">
      <alignment horizontal="right"/>
      <protection hidden="1"/>
    </xf>
    <xf numFmtId="164" fontId="11" fillId="5" borderId="1" xfId="1" applyNumberFormat="1" applyFont="1" applyFill="1" applyBorder="1" applyAlignment="1" applyProtection="1">
      <alignment horizontal="right"/>
      <protection hidden="1"/>
    </xf>
    <xf numFmtId="44" fontId="11" fillId="5" borderId="1" xfId="2" applyFont="1" applyFill="1" applyBorder="1" applyAlignment="1" applyProtection="1">
      <alignment horizontal="center"/>
      <protection hidden="1"/>
    </xf>
    <xf numFmtId="44" fontId="11" fillId="5" borderId="1" xfId="0" applyNumberFormat="1" applyFont="1" applyFill="1" applyBorder="1" applyProtection="1">
      <protection hidden="1"/>
    </xf>
    <xf numFmtId="164" fontId="15" fillId="4" borderId="1" xfId="1" applyNumberFormat="1" applyFont="1" applyFill="1" applyBorder="1" applyAlignment="1" applyProtection="1">
      <alignment horizontal="center"/>
      <protection hidden="1"/>
    </xf>
    <xf numFmtId="44" fontId="15" fillId="4" borderId="1" xfId="0" applyNumberFormat="1" applyFont="1" applyFill="1" applyBorder="1" applyProtection="1">
      <protection hidden="1"/>
    </xf>
    <xf numFmtId="164" fontId="11" fillId="0" borderId="1" xfId="1" applyNumberFormat="1" applyFont="1" applyFill="1" applyBorder="1" applyAlignment="1" applyProtection="1">
      <alignment horizontal="right"/>
      <protection hidden="1"/>
    </xf>
    <xf numFmtId="44" fontId="11" fillId="0" borderId="1" xfId="0" applyNumberFormat="1" applyFont="1" applyFill="1" applyBorder="1" applyProtection="1">
      <protection hidden="1"/>
    </xf>
    <xf numFmtId="0" fontId="11" fillId="5" borderId="1" xfId="0" applyFont="1" applyFill="1" applyBorder="1" applyAlignment="1" applyProtection="1">
      <alignment horizontal="left"/>
      <protection hidden="1"/>
    </xf>
    <xf numFmtId="164" fontId="11" fillId="5" borderId="8" xfId="1" applyNumberFormat="1" applyFont="1" applyFill="1" applyBorder="1" applyAlignment="1" applyProtection="1">
      <alignment horizontal="right"/>
      <protection hidden="1"/>
    </xf>
    <xf numFmtId="44" fontId="11" fillId="5" borderId="8" xfId="0" applyNumberFormat="1" applyFont="1" applyFill="1" applyBorder="1" applyProtection="1">
      <protection hidden="1"/>
    </xf>
    <xf numFmtId="44" fontId="13" fillId="5" borderId="1" xfId="2" applyFont="1" applyFill="1" applyBorder="1" applyAlignment="1" applyProtection="1">
      <alignment horizontal="center"/>
      <protection hidden="1"/>
    </xf>
    <xf numFmtId="44" fontId="13" fillId="0" borderId="1" xfId="2" applyFont="1" applyFill="1" applyBorder="1" applyAlignment="1" applyProtection="1">
      <alignment horizontal="center"/>
      <protection hidden="1"/>
    </xf>
    <xf numFmtId="44" fontId="15" fillId="4" borderId="1" xfId="2" applyFont="1" applyFill="1" applyBorder="1" applyAlignment="1" applyProtection="1">
      <alignment horizontal="center"/>
      <protection hidden="1"/>
    </xf>
    <xf numFmtId="0" fontId="2" fillId="4" borderId="1" xfId="0" applyFont="1" applyFill="1" applyBorder="1" applyAlignment="1" applyProtection="1">
      <alignment wrapText="1"/>
    </xf>
    <xf numFmtId="0" fontId="2" fillId="4" borderId="0" xfId="0" applyFont="1" applyFill="1" applyBorder="1" applyProtection="1"/>
    <xf numFmtId="164" fontId="2" fillId="4" borderId="9" xfId="0" applyNumberFormat="1" applyFont="1" applyFill="1" applyBorder="1" applyProtection="1">
      <protection hidden="1"/>
    </xf>
    <xf numFmtId="0" fontId="0" fillId="0" borderId="1" xfId="0" applyFill="1" applyBorder="1" applyProtection="1">
      <protection hidden="1"/>
    </xf>
    <xf numFmtId="44" fontId="0" fillId="4" borderId="1" xfId="2" applyFont="1" applyFill="1" applyBorder="1" applyAlignment="1" applyProtection="1">
      <alignment horizontal="center"/>
      <protection hidden="1"/>
    </xf>
    <xf numFmtId="0" fontId="0" fillId="4" borderId="1" xfId="0" applyFill="1" applyBorder="1" applyProtection="1">
      <protection hidden="1"/>
    </xf>
    <xf numFmtId="0" fontId="0" fillId="5" borderId="1" xfId="0" applyFill="1" applyBorder="1" applyProtection="1">
      <protection hidden="1"/>
    </xf>
    <xf numFmtId="0" fontId="2" fillId="4" borderId="1" xfId="0" applyFont="1" applyFill="1" applyBorder="1" applyProtection="1">
      <protection hidden="1"/>
    </xf>
    <xf numFmtId="164" fontId="2" fillId="4" borderId="1" xfId="0" applyNumberFormat="1" applyFont="1" applyFill="1" applyBorder="1" applyProtection="1">
      <protection hidden="1"/>
    </xf>
    <xf numFmtId="43" fontId="0" fillId="0" borderId="5" xfId="1" applyFont="1" applyFill="1" applyBorder="1" applyProtection="1">
      <protection hidden="1"/>
    </xf>
    <xf numFmtId="9" fontId="0" fillId="0" borderId="5" xfId="3" applyFont="1" applyFill="1" applyBorder="1" applyProtection="1">
      <protection hidden="1"/>
    </xf>
    <xf numFmtId="9" fontId="0" fillId="5" borderId="5" xfId="3" applyFont="1" applyFill="1" applyBorder="1" applyProtection="1">
      <protection hidden="1"/>
    </xf>
    <xf numFmtId="0" fontId="0" fillId="0" borderId="5" xfId="0" applyFill="1" applyBorder="1" applyProtection="1">
      <protection hidden="1"/>
    </xf>
    <xf numFmtId="44" fontId="0" fillId="5" borderId="5" xfId="2" applyFont="1" applyFill="1" applyBorder="1" applyProtection="1">
      <protection hidden="1"/>
    </xf>
    <xf numFmtId="43" fontId="0" fillId="5" borderId="5" xfId="1" applyFont="1" applyFill="1" applyBorder="1" applyProtection="1">
      <protection hidden="1"/>
    </xf>
    <xf numFmtId="0" fontId="4" fillId="0" borderId="7" xfId="0" applyFont="1" applyBorder="1" applyProtection="1">
      <protection hidden="1"/>
    </xf>
    <xf numFmtId="0" fontId="19" fillId="2" borderId="0" xfId="0" applyFont="1" applyFill="1" applyAlignment="1" applyProtection="1">
      <alignment horizontal="left"/>
      <protection hidden="1"/>
    </xf>
    <xf numFmtId="0" fontId="0" fillId="0" borderId="0" xfId="0" applyBorder="1" applyProtection="1">
      <protection hidden="1"/>
    </xf>
    <xf numFmtId="0" fontId="0" fillId="6" borderId="5" xfId="0" applyFill="1" applyBorder="1" applyProtection="1">
      <protection hidden="1"/>
    </xf>
    <xf numFmtId="43" fontId="0" fillId="6" borderId="5" xfId="1" applyFont="1" applyFill="1" applyBorder="1" applyAlignment="1" applyProtection="1">
      <alignment wrapText="1"/>
      <protection hidden="1"/>
    </xf>
    <xf numFmtId="44" fontId="0" fillId="6" borderId="5" xfId="2" applyFont="1" applyFill="1" applyBorder="1" applyProtection="1">
      <protection hidden="1"/>
    </xf>
    <xf numFmtId="0" fontId="0" fillId="5" borderId="5" xfId="0" applyFill="1" applyBorder="1" applyAlignment="1">
      <alignment wrapText="1"/>
    </xf>
    <xf numFmtId="43" fontId="21" fillId="5" borderId="18" xfId="0" applyNumberFormat="1" applyFont="1" applyFill="1" applyBorder="1" applyProtection="1">
      <protection hidden="1"/>
    </xf>
    <xf numFmtId="0" fontId="13" fillId="2" borderId="18" xfId="0" applyFont="1" applyFill="1" applyBorder="1" applyAlignment="1" applyProtection="1">
      <alignment horizontal="center"/>
      <protection hidden="1"/>
    </xf>
    <xf numFmtId="0" fontId="0" fillId="2" borderId="6" xfId="0" applyFill="1" applyBorder="1" applyProtection="1">
      <protection hidden="1"/>
    </xf>
    <xf numFmtId="0" fontId="0" fillId="2" borderId="3" xfId="0" applyFill="1" applyBorder="1" applyProtection="1">
      <protection hidden="1"/>
    </xf>
    <xf numFmtId="164" fontId="0" fillId="2" borderId="3" xfId="1" applyNumberFormat="1" applyFont="1" applyFill="1" applyBorder="1" applyProtection="1">
      <protection hidden="1"/>
    </xf>
    <xf numFmtId="165" fontId="0" fillId="2" borderId="7" xfId="3" applyNumberFormat="1" applyFont="1" applyFill="1" applyBorder="1" applyProtection="1">
      <protection hidden="1"/>
    </xf>
    <xf numFmtId="0" fontId="0" fillId="2" borderId="13" xfId="0" applyFill="1" applyBorder="1" applyProtection="1">
      <protection hidden="1"/>
    </xf>
    <xf numFmtId="164" fontId="0" fillId="2" borderId="0" xfId="1" applyNumberFormat="1" applyFont="1" applyFill="1" applyBorder="1" applyProtection="1">
      <protection hidden="1"/>
    </xf>
    <xf numFmtId="9" fontId="0" fillId="2" borderId="15" xfId="3" applyFont="1" applyFill="1" applyBorder="1" applyProtection="1">
      <protection hidden="1"/>
    </xf>
    <xf numFmtId="0" fontId="0" fillId="2" borderId="14" xfId="0" applyFill="1" applyBorder="1" applyProtection="1">
      <protection hidden="1"/>
    </xf>
    <xf numFmtId="0" fontId="0" fillId="2" borderId="4" xfId="0" applyFill="1" applyBorder="1" applyProtection="1">
      <protection hidden="1"/>
    </xf>
    <xf numFmtId="164" fontId="0" fillId="2" borderId="4" xfId="1" applyNumberFormat="1" applyFont="1" applyFill="1" applyBorder="1" applyProtection="1">
      <protection hidden="1"/>
    </xf>
    <xf numFmtId="0" fontId="0" fillId="2" borderId="16" xfId="0" applyFill="1" applyBorder="1" applyProtection="1">
      <protection hidden="1"/>
    </xf>
    <xf numFmtId="44" fontId="18" fillId="7" borderId="1" xfId="2" applyFont="1" applyFill="1" applyBorder="1" applyAlignment="1" applyProtection="1">
      <alignment horizontal="center"/>
      <protection hidden="1"/>
    </xf>
    <xf numFmtId="44" fontId="13" fillId="7" borderId="1" xfId="0" applyNumberFormat="1" applyFont="1" applyFill="1" applyBorder="1" applyProtection="1">
      <protection hidden="1"/>
    </xf>
    <xf numFmtId="0" fontId="0" fillId="0" borderId="8" xfId="0" applyFill="1" applyBorder="1" applyAlignment="1"/>
    <xf numFmtId="0" fontId="0" fillId="0" borderId="2" xfId="0" applyFill="1" applyBorder="1" applyAlignment="1"/>
    <xf numFmtId="0" fontId="0" fillId="4" borderId="9" xfId="0" applyFill="1" applyBorder="1" applyAlignment="1"/>
    <xf numFmtId="164" fontId="2" fillId="4" borderId="9" xfId="0" applyNumberFormat="1" applyFont="1" applyFill="1" applyBorder="1" applyAlignment="1" applyProtection="1">
      <protection hidden="1"/>
    </xf>
    <xf numFmtId="0" fontId="0" fillId="5" borderId="8" xfId="0" applyFill="1" applyBorder="1" applyAlignment="1"/>
    <xf numFmtId="0" fontId="0" fillId="5" borderId="2" xfId="0" applyFill="1" applyBorder="1" applyAlignment="1"/>
    <xf numFmtId="0" fontId="0" fillId="2" borderId="0" xfId="0" applyFill="1" applyAlignment="1" applyProtection="1">
      <alignment horizontal="center"/>
      <protection hidden="1"/>
    </xf>
    <xf numFmtId="0" fontId="0" fillId="5" borderId="17" xfId="0" applyFill="1" applyBorder="1" applyAlignment="1" applyProtection="1">
      <alignment horizontal="right"/>
      <protection hidden="1"/>
    </xf>
    <xf numFmtId="0" fontId="0" fillId="5" borderId="5" xfId="0" applyFill="1" applyBorder="1" applyAlignment="1" applyProtection="1">
      <alignment horizontal="right"/>
      <protection hidden="1"/>
    </xf>
    <xf numFmtId="0" fontId="11" fillId="2" borderId="1" xfId="0" applyFont="1" applyFill="1" applyBorder="1" applyAlignment="1" applyProtection="1">
      <alignment horizontal="left"/>
      <protection hidden="1"/>
    </xf>
    <xf numFmtId="44" fontId="13" fillId="2" borderId="1" xfId="2" applyFont="1" applyFill="1" applyBorder="1" applyAlignment="1" applyProtection="1">
      <alignment horizontal="center"/>
      <protection hidden="1"/>
    </xf>
    <xf numFmtId="0" fontId="13" fillId="2" borderId="1" xfId="0" applyFont="1" applyFill="1" applyBorder="1" applyAlignment="1" applyProtection="1">
      <alignment horizontal="center"/>
      <protection hidden="1"/>
    </xf>
    <xf numFmtId="0" fontId="14" fillId="4" borderId="1" xfId="0" applyFont="1" applyFill="1" applyBorder="1" applyAlignment="1" applyProtection="1">
      <alignment horizontal="left"/>
      <protection hidden="1"/>
    </xf>
    <xf numFmtId="44" fontId="14" fillId="4" borderId="1" xfId="2" applyFont="1" applyFill="1" applyBorder="1" applyAlignment="1" applyProtection="1">
      <alignment horizontal="center"/>
      <protection hidden="1"/>
    </xf>
    <xf numFmtId="0" fontId="14" fillId="4" borderId="1" xfId="0" applyFont="1" applyFill="1" applyBorder="1" applyAlignment="1" applyProtection="1">
      <alignment horizontal="center"/>
      <protection hidden="1"/>
    </xf>
    <xf numFmtId="44" fontId="13" fillId="5" borderId="1" xfId="2" applyFont="1" applyFill="1" applyBorder="1" applyAlignment="1" applyProtection="1">
      <alignment horizontal="center"/>
      <protection hidden="1"/>
    </xf>
    <xf numFmtId="0" fontId="13" fillId="5" borderId="1" xfId="0" applyFont="1" applyFill="1" applyBorder="1" applyAlignment="1" applyProtection="1">
      <alignment horizontal="center"/>
      <protection hidden="1"/>
    </xf>
    <xf numFmtId="0" fontId="11" fillId="0" borderId="1" xfId="0" applyFont="1" applyFill="1" applyBorder="1" applyAlignment="1" applyProtection="1">
      <alignment horizontal="left"/>
      <protection hidden="1"/>
    </xf>
    <xf numFmtId="44" fontId="13" fillId="0" borderId="1" xfId="2" applyFont="1" applyFill="1" applyBorder="1" applyAlignment="1" applyProtection="1">
      <alignment horizontal="center"/>
      <protection hidden="1"/>
    </xf>
    <xf numFmtId="0" fontId="13" fillId="0" borderId="1" xfId="0" applyFont="1" applyFill="1" applyBorder="1" applyAlignment="1" applyProtection="1">
      <alignment horizontal="center"/>
      <protection hidden="1"/>
    </xf>
    <xf numFmtId="0" fontId="11" fillId="5" borderId="1" xfId="0" applyFont="1" applyFill="1" applyBorder="1" applyAlignment="1" applyProtection="1">
      <alignment horizontal="left"/>
      <protection hidden="1"/>
    </xf>
    <xf numFmtId="0" fontId="7" fillId="2" borderId="0" xfId="0" applyFont="1" applyFill="1" applyBorder="1" applyAlignment="1" applyProtection="1">
      <alignment horizontal="center"/>
      <protection hidden="1"/>
    </xf>
    <xf numFmtId="0" fontId="15" fillId="4" borderId="1" xfId="0" applyFont="1" applyFill="1" applyBorder="1" applyAlignment="1" applyProtection="1">
      <alignment horizontal="left"/>
      <protection hidden="1"/>
    </xf>
    <xf numFmtId="44" fontId="15" fillId="4" borderId="1" xfId="2" applyFont="1" applyFill="1" applyBorder="1" applyAlignment="1" applyProtection="1">
      <alignment horizontal="center"/>
      <protection hidden="1"/>
    </xf>
    <xf numFmtId="37" fontId="15" fillId="4" borderId="1" xfId="1" applyNumberFormat="1" applyFont="1" applyFill="1" applyBorder="1" applyAlignment="1" applyProtection="1">
      <alignment horizontal="center"/>
      <protection hidden="1"/>
    </xf>
    <xf numFmtId="0" fontId="11" fillId="0" borderId="5" xfId="0" applyFont="1" applyFill="1" applyBorder="1" applyAlignment="1" applyProtection="1">
      <alignment horizontal="right"/>
      <protection hidden="1"/>
    </xf>
    <xf numFmtId="0" fontId="13"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3" fillId="2" borderId="7"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hidden="1"/>
    </xf>
    <xf numFmtId="0" fontId="13" fillId="2" borderId="4" xfId="0" applyFont="1" applyFill="1" applyBorder="1" applyAlignment="1" applyProtection="1">
      <alignment horizontal="center" vertical="center" wrapText="1"/>
      <protection hidden="1"/>
    </xf>
    <xf numFmtId="0" fontId="13" fillId="2" borderId="16" xfId="0" applyFont="1" applyFill="1" applyBorder="1" applyAlignment="1" applyProtection="1">
      <alignment horizontal="center" vertical="center" wrapText="1"/>
      <protection hidden="1"/>
    </xf>
    <xf numFmtId="0" fontId="20" fillId="2" borderId="0" xfId="0" applyFont="1" applyFill="1" applyBorder="1" applyAlignment="1" applyProtection="1">
      <alignment horizontal="left"/>
      <protection hidden="1"/>
    </xf>
    <xf numFmtId="0" fontId="12" fillId="2" borderId="0" xfId="0" applyFont="1" applyFill="1" applyBorder="1" applyAlignment="1" applyProtection="1">
      <alignment horizontal="right"/>
      <protection hidden="1"/>
    </xf>
    <xf numFmtId="0" fontId="11" fillId="5" borderId="8" xfId="0" applyFont="1" applyFill="1" applyBorder="1" applyAlignment="1" applyProtection="1">
      <alignment horizontal="left"/>
      <protection hidden="1"/>
    </xf>
    <xf numFmtId="0" fontId="11" fillId="3" borderId="5" xfId="0" applyFont="1" applyFill="1" applyBorder="1" applyAlignment="1" applyProtection="1">
      <alignment horizontal="right"/>
      <protection hidden="1"/>
    </xf>
    <xf numFmtId="0" fontId="0" fillId="5" borderId="1" xfId="0" applyFill="1" applyBorder="1" applyAlignment="1">
      <alignment horizontal="center" wrapText="1"/>
    </xf>
    <xf numFmtId="44" fontId="0" fillId="5" borderId="1" xfId="2" applyFont="1" applyFill="1" applyBorder="1" applyAlignment="1" applyProtection="1">
      <alignment horizontal="center"/>
      <protection hidden="1"/>
    </xf>
    <xf numFmtId="0" fontId="0" fillId="5" borderId="8" xfId="0" applyFill="1" applyBorder="1" applyAlignment="1" applyProtection="1">
      <alignment horizontal="center"/>
      <protection hidden="1"/>
    </xf>
    <xf numFmtId="0" fontId="0" fillId="5" borderId="2" xfId="0" applyFill="1" applyBorder="1" applyAlignment="1" applyProtection="1">
      <alignment horizontal="center"/>
      <protection hidden="1"/>
    </xf>
    <xf numFmtId="0" fontId="0" fillId="0" borderId="1" xfId="0" applyFill="1" applyBorder="1" applyAlignment="1">
      <alignment horizontal="center" wrapText="1"/>
    </xf>
    <xf numFmtId="44" fontId="0" fillId="0" borderId="1" xfId="2" applyFont="1" applyFill="1" applyBorder="1" applyAlignment="1" applyProtection="1">
      <alignment horizontal="center"/>
      <protection hidden="1"/>
    </xf>
    <xf numFmtId="0" fontId="0" fillId="0" borderId="8" xfId="0" applyFill="1" applyBorder="1" applyAlignment="1" applyProtection="1">
      <alignment horizontal="center"/>
      <protection hidden="1"/>
    </xf>
    <xf numFmtId="0" fontId="0" fillId="0" borderId="2" xfId="0" applyFill="1" applyBorder="1" applyAlignment="1" applyProtection="1">
      <alignment horizontal="center"/>
      <protection hidden="1"/>
    </xf>
    <xf numFmtId="44" fontId="2" fillId="4" borderId="1" xfId="2" applyFont="1" applyFill="1" applyBorder="1" applyAlignment="1" applyProtection="1">
      <alignment horizontal="center"/>
      <protection hidden="1"/>
    </xf>
    <xf numFmtId="0" fontId="2" fillId="4" borderId="1" xfId="0" applyFont="1" applyFill="1" applyBorder="1" applyAlignment="1" applyProtection="1">
      <alignment horizontal="center"/>
      <protection hidden="1"/>
    </xf>
    <xf numFmtId="0" fontId="0" fillId="0" borderId="1" xfId="0" applyFill="1" applyBorder="1" applyAlignment="1" applyProtection="1">
      <alignment horizontal="center"/>
      <protection hidden="1"/>
    </xf>
    <xf numFmtId="0" fontId="0" fillId="5" borderId="1" xfId="0" applyFill="1" applyBorder="1" applyAlignment="1" applyProtection="1">
      <alignment horizontal="center"/>
      <protection hidden="1"/>
    </xf>
    <xf numFmtId="0" fontId="2" fillId="4" borderId="1" xfId="0" applyFont="1" applyFill="1" applyBorder="1" applyAlignment="1" applyProtection="1">
      <alignment horizontal="center" vertical="center" wrapText="1"/>
    </xf>
    <xf numFmtId="0" fontId="0" fillId="0" borderId="0" xfId="0" applyBorder="1" applyAlignment="1">
      <alignment horizontal="left"/>
    </xf>
    <xf numFmtId="0" fontId="4" fillId="0" borderId="1" xfId="0" applyFont="1" applyBorder="1" applyAlignment="1">
      <alignment horizont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1" xfId="0" applyFont="1" applyBorder="1" applyAlignment="1">
      <alignment horizontal="left"/>
    </xf>
    <xf numFmtId="44" fontId="4" fillId="0" borderId="1" xfId="2" applyFont="1" applyBorder="1" applyAlignment="1">
      <alignment horizontal="center"/>
    </xf>
    <xf numFmtId="0" fontId="0" fillId="0" borderId="1" xfId="0"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49"/>
  <sheetViews>
    <sheetView tabSelected="1" workbookViewId="0">
      <selection activeCell="P30" sqref="P30"/>
    </sheetView>
  </sheetViews>
  <sheetFormatPr baseColWidth="10" defaultColWidth="8.83203125" defaultRowHeight="14" x14ac:dyDescent="0"/>
  <cols>
    <col min="1" max="1" width="19.83203125" style="32" customWidth="1"/>
    <col min="2" max="2" width="0.1640625" style="32" customWidth="1"/>
    <col min="3" max="3" width="17.6640625" style="45" customWidth="1"/>
    <col min="4" max="4" width="12.5" style="32" customWidth="1"/>
    <col min="5" max="5" width="11.6640625" style="32" customWidth="1"/>
    <col min="6" max="6" width="17.33203125" style="32" customWidth="1"/>
    <col min="7" max="7" width="13" style="32" customWidth="1"/>
    <col min="8" max="8" width="8.6640625" style="32" customWidth="1"/>
    <col min="9" max="9" width="19" style="32" customWidth="1"/>
    <col min="10" max="10" width="10.5" style="32" customWidth="1"/>
    <col min="11" max="257" width="8.83203125" style="32"/>
    <col min="258" max="258" width="15.5" style="32" customWidth="1"/>
    <col min="259" max="259" width="19" style="32" customWidth="1"/>
    <col min="260" max="260" width="12.5" style="32" customWidth="1"/>
    <col min="261" max="261" width="11.6640625" style="32" customWidth="1"/>
    <col min="262" max="262" width="17.33203125" style="32" customWidth="1"/>
    <col min="263" max="263" width="13" style="32" customWidth="1"/>
    <col min="264" max="264" width="8.6640625" style="32" customWidth="1"/>
    <col min="265" max="265" width="8.5" style="32" customWidth="1"/>
    <col min="266" max="266" width="10.5" style="32" customWidth="1"/>
    <col min="267" max="513" width="8.83203125" style="32"/>
    <col min="514" max="514" width="15.5" style="32" customWidth="1"/>
    <col min="515" max="515" width="19" style="32" customWidth="1"/>
    <col min="516" max="516" width="12.5" style="32" customWidth="1"/>
    <col min="517" max="517" width="11.6640625" style="32" customWidth="1"/>
    <col min="518" max="518" width="17.33203125" style="32" customWidth="1"/>
    <col min="519" max="519" width="13" style="32" customWidth="1"/>
    <col min="520" max="520" width="8.6640625" style="32" customWidth="1"/>
    <col min="521" max="521" width="8.5" style="32" customWidth="1"/>
    <col min="522" max="522" width="10.5" style="32" customWidth="1"/>
    <col min="523" max="769" width="8.83203125" style="32"/>
    <col min="770" max="770" width="15.5" style="32" customWidth="1"/>
    <col min="771" max="771" width="19" style="32" customWidth="1"/>
    <col min="772" max="772" width="12.5" style="32" customWidth="1"/>
    <col min="773" max="773" width="11.6640625" style="32" customWidth="1"/>
    <col min="774" max="774" width="17.33203125" style="32" customWidth="1"/>
    <col min="775" max="775" width="13" style="32" customWidth="1"/>
    <col min="776" max="776" width="8.6640625" style="32" customWidth="1"/>
    <col min="777" max="777" width="8.5" style="32" customWidth="1"/>
    <col min="778" max="778" width="10.5" style="32" customWidth="1"/>
    <col min="779" max="1025" width="8.83203125" style="32"/>
    <col min="1026" max="1026" width="15.5" style="32" customWidth="1"/>
    <col min="1027" max="1027" width="19" style="32" customWidth="1"/>
    <col min="1028" max="1028" width="12.5" style="32" customWidth="1"/>
    <col min="1029" max="1029" width="11.6640625" style="32" customWidth="1"/>
    <col min="1030" max="1030" width="17.33203125" style="32" customWidth="1"/>
    <col min="1031" max="1031" width="13" style="32" customWidth="1"/>
    <col min="1032" max="1032" width="8.6640625" style="32" customWidth="1"/>
    <col min="1033" max="1033" width="8.5" style="32" customWidth="1"/>
    <col min="1034" max="1034" width="10.5" style="32" customWidth="1"/>
    <col min="1035" max="1281" width="8.83203125" style="32"/>
    <col min="1282" max="1282" width="15.5" style="32" customWidth="1"/>
    <col min="1283" max="1283" width="19" style="32" customWidth="1"/>
    <col min="1284" max="1284" width="12.5" style="32" customWidth="1"/>
    <col min="1285" max="1285" width="11.6640625" style="32" customWidth="1"/>
    <col min="1286" max="1286" width="17.33203125" style="32" customWidth="1"/>
    <col min="1287" max="1287" width="13" style="32" customWidth="1"/>
    <col min="1288" max="1288" width="8.6640625" style="32" customWidth="1"/>
    <col min="1289" max="1289" width="8.5" style="32" customWidth="1"/>
    <col min="1290" max="1290" width="10.5" style="32" customWidth="1"/>
    <col min="1291" max="1537" width="8.83203125" style="32"/>
    <col min="1538" max="1538" width="15.5" style="32" customWidth="1"/>
    <col min="1539" max="1539" width="19" style="32" customWidth="1"/>
    <col min="1540" max="1540" width="12.5" style="32" customWidth="1"/>
    <col min="1541" max="1541" width="11.6640625" style="32" customWidth="1"/>
    <col min="1542" max="1542" width="17.33203125" style="32" customWidth="1"/>
    <col min="1543" max="1543" width="13" style="32" customWidth="1"/>
    <col min="1544" max="1544" width="8.6640625" style="32" customWidth="1"/>
    <col min="1545" max="1545" width="8.5" style="32" customWidth="1"/>
    <col min="1546" max="1546" width="10.5" style="32" customWidth="1"/>
    <col min="1547" max="1793" width="8.83203125" style="32"/>
    <col min="1794" max="1794" width="15.5" style="32" customWidth="1"/>
    <col min="1795" max="1795" width="19" style="32" customWidth="1"/>
    <col min="1796" max="1796" width="12.5" style="32" customWidth="1"/>
    <col min="1797" max="1797" width="11.6640625" style="32" customWidth="1"/>
    <col min="1798" max="1798" width="17.33203125" style="32" customWidth="1"/>
    <col min="1799" max="1799" width="13" style="32" customWidth="1"/>
    <col min="1800" max="1800" width="8.6640625" style="32" customWidth="1"/>
    <col min="1801" max="1801" width="8.5" style="32" customWidth="1"/>
    <col min="1802" max="1802" width="10.5" style="32" customWidth="1"/>
    <col min="1803" max="2049" width="8.83203125" style="32"/>
    <col min="2050" max="2050" width="15.5" style="32" customWidth="1"/>
    <col min="2051" max="2051" width="19" style="32" customWidth="1"/>
    <col min="2052" max="2052" width="12.5" style="32" customWidth="1"/>
    <col min="2053" max="2053" width="11.6640625" style="32" customWidth="1"/>
    <col min="2054" max="2054" width="17.33203125" style="32" customWidth="1"/>
    <col min="2055" max="2055" width="13" style="32" customWidth="1"/>
    <col min="2056" max="2056" width="8.6640625" style="32" customWidth="1"/>
    <col min="2057" max="2057" width="8.5" style="32" customWidth="1"/>
    <col min="2058" max="2058" width="10.5" style="32" customWidth="1"/>
    <col min="2059" max="2305" width="8.83203125" style="32"/>
    <col min="2306" max="2306" width="15.5" style="32" customWidth="1"/>
    <col min="2307" max="2307" width="19" style="32" customWidth="1"/>
    <col min="2308" max="2308" width="12.5" style="32" customWidth="1"/>
    <col min="2309" max="2309" width="11.6640625" style="32" customWidth="1"/>
    <col min="2310" max="2310" width="17.33203125" style="32" customWidth="1"/>
    <col min="2311" max="2311" width="13" style="32" customWidth="1"/>
    <col min="2312" max="2312" width="8.6640625" style="32" customWidth="1"/>
    <col min="2313" max="2313" width="8.5" style="32" customWidth="1"/>
    <col min="2314" max="2314" width="10.5" style="32" customWidth="1"/>
    <col min="2315" max="2561" width="8.83203125" style="32"/>
    <col min="2562" max="2562" width="15.5" style="32" customWidth="1"/>
    <col min="2563" max="2563" width="19" style="32" customWidth="1"/>
    <col min="2564" max="2564" width="12.5" style="32" customWidth="1"/>
    <col min="2565" max="2565" width="11.6640625" style="32" customWidth="1"/>
    <col min="2566" max="2566" width="17.33203125" style="32" customWidth="1"/>
    <col min="2567" max="2567" width="13" style="32" customWidth="1"/>
    <col min="2568" max="2568" width="8.6640625" style="32" customWidth="1"/>
    <col min="2569" max="2569" width="8.5" style="32" customWidth="1"/>
    <col min="2570" max="2570" width="10.5" style="32" customWidth="1"/>
    <col min="2571" max="2817" width="8.83203125" style="32"/>
    <col min="2818" max="2818" width="15.5" style="32" customWidth="1"/>
    <col min="2819" max="2819" width="19" style="32" customWidth="1"/>
    <col min="2820" max="2820" width="12.5" style="32" customWidth="1"/>
    <col min="2821" max="2821" width="11.6640625" style="32" customWidth="1"/>
    <col min="2822" max="2822" width="17.33203125" style="32" customWidth="1"/>
    <col min="2823" max="2823" width="13" style="32" customWidth="1"/>
    <col min="2824" max="2824" width="8.6640625" style="32" customWidth="1"/>
    <col min="2825" max="2825" width="8.5" style="32" customWidth="1"/>
    <col min="2826" max="2826" width="10.5" style="32" customWidth="1"/>
    <col min="2827" max="3073" width="8.83203125" style="32"/>
    <col min="3074" max="3074" width="15.5" style="32" customWidth="1"/>
    <col min="3075" max="3075" width="19" style="32" customWidth="1"/>
    <col min="3076" max="3076" width="12.5" style="32" customWidth="1"/>
    <col min="3077" max="3077" width="11.6640625" style="32" customWidth="1"/>
    <col min="3078" max="3078" width="17.33203125" style="32" customWidth="1"/>
    <col min="3079" max="3079" width="13" style="32" customWidth="1"/>
    <col min="3080" max="3080" width="8.6640625" style="32" customWidth="1"/>
    <col min="3081" max="3081" width="8.5" style="32" customWidth="1"/>
    <col min="3082" max="3082" width="10.5" style="32" customWidth="1"/>
    <col min="3083" max="3329" width="8.83203125" style="32"/>
    <col min="3330" max="3330" width="15.5" style="32" customWidth="1"/>
    <col min="3331" max="3331" width="19" style="32" customWidth="1"/>
    <col min="3332" max="3332" width="12.5" style="32" customWidth="1"/>
    <col min="3333" max="3333" width="11.6640625" style="32" customWidth="1"/>
    <col min="3334" max="3334" width="17.33203125" style="32" customWidth="1"/>
    <col min="3335" max="3335" width="13" style="32" customWidth="1"/>
    <col min="3336" max="3336" width="8.6640625" style="32" customWidth="1"/>
    <col min="3337" max="3337" width="8.5" style="32" customWidth="1"/>
    <col min="3338" max="3338" width="10.5" style="32" customWidth="1"/>
    <col min="3339" max="3585" width="8.83203125" style="32"/>
    <col min="3586" max="3586" width="15.5" style="32" customWidth="1"/>
    <col min="3587" max="3587" width="19" style="32" customWidth="1"/>
    <col min="3588" max="3588" width="12.5" style="32" customWidth="1"/>
    <col min="3589" max="3589" width="11.6640625" style="32" customWidth="1"/>
    <col min="3590" max="3590" width="17.33203125" style="32" customWidth="1"/>
    <col min="3591" max="3591" width="13" style="32" customWidth="1"/>
    <col min="3592" max="3592" width="8.6640625" style="32" customWidth="1"/>
    <col min="3593" max="3593" width="8.5" style="32" customWidth="1"/>
    <col min="3594" max="3594" width="10.5" style="32" customWidth="1"/>
    <col min="3595" max="3841" width="8.83203125" style="32"/>
    <col min="3842" max="3842" width="15.5" style="32" customWidth="1"/>
    <col min="3843" max="3843" width="19" style="32" customWidth="1"/>
    <col min="3844" max="3844" width="12.5" style="32" customWidth="1"/>
    <col min="3845" max="3845" width="11.6640625" style="32" customWidth="1"/>
    <col min="3846" max="3846" width="17.33203125" style="32" customWidth="1"/>
    <col min="3847" max="3847" width="13" style="32" customWidth="1"/>
    <col min="3848" max="3848" width="8.6640625" style="32" customWidth="1"/>
    <col min="3849" max="3849" width="8.5" style="32" customWidth="1"/>
    <col min="3850" max="3850" width="10.5" style="32" customWidth="1"/>
    <col min="3851" max="4097" width="8.83203125" style="32"/>
    <col min="4098" max="4098" width="15.5" style="32" customWidth="1"/>
    <col min="4099" max="4099" width="19" style="32" customWidth="1"/>
    <col min="4100" max="4100" width="12.5" style="32" customWidth="1"/>
    <col min="4101" max="4101" width="11.6640625" style="32" customWidth="1"/>
    <col min="4102" max="4102" width="17.33203125" style="32" customWidth="1"/>
    <col min="4103" max="4103" width="13" style="32" customWidth="1"/>
    <col min="4104" max="4104" width="8.6640625" style="32" customWidth="1"/>
    <col min="4105" max="4105" width="8.5" style="32" customWidth="1"/>
    <col min="4106" max="4106" width="10.5" style="32" customWidth="1"/>
    <col min="4107" max="4353" width="8.83203125" style="32"/>
    <col min="4354" max="4354" width="15.5" style="32" customWidth="1"/>
    <col min="4355" max="4355" width="19" style="32" customWidth="1"/>
    <col min="4356" max="4356" width="12.5" style="32" customWidth="1"/>
    <col min="4357" max="4357" width="11.6640625" style="32" customWidth="1"/>
    <col min="4358" max="4358" width="17.33203125" style="32" customWidth="1"/>
    <col min="4359" max="4359" width="13" style="32" customWidth="1"/>
    <col min="4360" max="4360" width="8.6640625" style="32" customWidth="1"/>
    <col min="4361" max="4361" width="8.5" style="32" customWidth="1"/>
    <col min="4362" max="4362" width="10.5" style="32" customWidth="1"/>
    <col min="4363" max="4609" width="8.83203125" style="32"/>
    <col min="4610" max="4610" width="15.5" style="32" customWidth="1"/>
    <col min="4611" max="4611" width="19" style="32" customWidth="1"/>
    <col min="4612" max="4612" width="12.5" style="32" customWidth="1"/>
    <col min="4613" max="4613" width="11.6640625" style="32" customWidth="1"/>
    <col min="4614" max="4614" width="17.33203125" style="32" customWidth="1"/>
    <col min="4615" max="4615" width="13" style="32" customWidth="1"/>
    <col min="4616" max="4616" width="8.6640625" style="32" customWidth="1"/>
    <col min="4617" max="4617" width="8.5" style="32" customWidth="1"/>
    <col min="4618" max="4618" width="10.5" style="32" customWidth="1"/>
    <col min="4619" max="4865" width="8.83203125" style="32"/>
    <col min="4866" max="4866" width="15.5" style="32" customWidth="1"/>
    <col min="4867" max="4867" width="19" style="32" customWidth="1"/>
    <col min="4868" max="4868" width="12.5" style="32" customWidth="1"/>
    <col min="4869" max="4869" width="11.6640625" style="32" customWidth="1"/>
    <col min="4870" max="4870" width="17.33203125" style="32" customWidth="1"/>
    <col min="4871" max="4871" width="13" style="32" customWidth="1"/>
    <col min="4872" max="4872" width="8.6640625" style="32" customWidth="1"/>
    <col min="4873" max="4873" width="8.5" style="32" customWidth="1"/>
    <col min="4874" max="4874" width="10.5" style="32" customWidth="1"/>
    <col min="4875" max="5121" width="8.83203125" style="32"/>
    <col min="5122" max="5122" width="15.5" style="32" customWidth="1"/>
    <col min="5123" max="5123" width="19" style="32" customWidth="1"/>
    <col min="5124" max="5124" width="12.5" style="32" customWidth="1"/>
    <col min="5125" max="5125" width="11.6640625" style="32" customWidth="1"/>
    <col min="5126" max="5126" width="17.33203125" style="32" customWidth="1"/>
    <col min="5127" max="5127" width="13" style="32" customWidth="1"/>
    <col min="5128" max="5128" width="8.6640625" style="32" customWidth="1"/>
    <col min="5129" max="5129" width="8.5" style="32" customWidth="1"/>
    <col min="5130" max="5130" width="10.5" style="32" customWidth="1"/>
    <col min="5131" max="5377" width="8.83203125" style="32"/>
    <col min="5378" max="5378" width="15.5" style="32" customWidth="1"/>
    <col min="5379" max="5379" width="19" style="32" customWidth="1"/>
    <col min="5380" max="5380" width="12.5" style="32" customWidth="1"/>
    <col min="5381" max="5381" width="11.6640625" style="32" customWidth="1"/>
    <col min="5382" max="5382" width="17.33203125" style="32" customWidth="1"/>
    <col min="5383" max="5383" width="13" style="32" customWidth="1"/>
    <col min="5384" max="5384" width="8.6640625" style="32" customWidth="1"/>
    <col min="5385" max="5385" width="8.5" style="32" customWidth="1"/>
    <col min="5386" max="5386" width="10.5" style="32" customWidth="1"/>
    <col min="5387" max="5633" width="8.83203125" style="32"/>
    <col min="5634" max="5634" width="15.5" style="32" customWidth="1"/>
    <col min="5635" max="5635" width="19" style="32" customWidth="1"/>
    <col min="5636" max="5636" width="12.5" style="32" customWidth="1"/>
    <col min="5637" max="5637" width="11.6640625" style="32" customWidth="1"/>
    <col min="5638" max="5638" width="17.33203125" style="32" customWidth="1"/>
    <col min="5639" max="5639" width="13" style="32" customWidth="1"/>
    <col min="5640" max="5640" width="8.6640625" style="32" customWidth="1"/>
    <col min="5641" max="5641" width="8.5" style="32" customWidth="1"/>
    <col min="5642" max="5642" width="10.5" style="32" customWidth="1"/>
    <col min="5643" max="5889" width="8.83203125" style="32"/>
    <col min="5890" max="5890" width="15.5" style="32" customWidth="1"/>
    <col min="5891" max="5891" width="19" style="32" customWidth="1"/>
    <col min="5892" max="5892" width="12.5" style="32" customWidth="1"/>
    <col min="5893" max="5893" width="11.6640625" style="32" customWidth="1"/>
    <col min="5894" max="5894" width="17.33203125" style="32" customWidth="1"/>
    <col min="5895" max="5895" width="13" style="32" customWidth="1"/>
    <col min="5896" max="5896" width="8.6640625" style="32" customWidth="1"/>
    <col min="5897" max="5897" width="8.5" style="32" customWidth="1"/>
    <col min="5898" max="5898" width="10.5" style="32" customWidth="1"/>
    <col min="5899" max="6145" width="8.83203125" style="32"/>
    <col min="6146" max="6146" width="15.5" style="32" customWidth="1"/>
    <col min="6147" max="6147" width="19" style="32" customWidth="1"/>
    <col min="6148" max="6148" width="12.5" style="32" customWidth="1"/>
    <col min="6149" max="6149" width="11.6640625" style="32" customWidth="1"/>
    <col min="6150" max="6150" width="17.33203125" style="32" customWidth="1"/>
    <col min="6151" max="6151" width="13" style="32" customWidth="1"/>
    <col min="6152" max="6152" width="8.6640625" style="32" customWidth="1"/>
    <col min="6153" max="6153" width="8.5" style="32" customWidth="1"/>
    <col min="6154" max="6154" width="10.5" style="32" customWidth="1"/>
    <col min="6155" max="6401" width="8.83203125" style="32"/>
    <col min="6402" max="6402" width="15.5" style="32" customWidth="1"/>
    <col min="6403" max="6403" width="19" style="32" customWidth="1"/>
    <col min="6404" max="6404" width="12.5" style="32" customWidth="1"/>
    <col min="6405" max="6405" width="11.6640625" style="32" customWidth="1"/>
    <col min="6406" max="6406" width="17.33203125" style="32" customWidth="1"/>
    <col min="6407" max="6407" width="13" style="32" customWidth="1"/>
    <col min="6408" max="6408" width="8.6640625" style="32" customWidth="1"/>
    <col min="6409" max="6409" width="8.5" style="32" customWidth="1"/>
    <col min="6410" max="6410" width="10.5" style="32" customWidth="1"/>
    <col min="6411" max="6657" width="8.83203125" style="32"/>
    <col min="6658" max="6658" width="15.5" style="32" customWidth="1"/>
    <col min="6659" max="6659" width="19" style="32" customWidth="1"/>
    <col min="6660" max="6660" width="12.5" style="32" customWidth="1"/>
    <col min="6661" max="6661" width="11.6640625" style="32" customWidth="1"/>
    <col min="6662" max="6662" width="17.33203125" style="32" customWidth="1"/>
    <col min="6663" max="6663" width="13" style="32" customWidth="1"/>
    <col min="6664" max="6664" width="8.6640625" style="32" customWidth="1"/>
    <col min="6665" max="6665" width="8.5" style="32" customWidth="1"/>
    <col min="6666" max="6666" width="10.5" style="32" customWidth="1"/>
    <col min="6667" max="6913" width="8.83203125" style="32"/>
    <col min="6914" max="6914" width="15.5" style="32" customWidth="1"/>
    <col min="6915" max="6915" width="19" style="32" customWidth="1"/>
    <col min="6916" max="6916" width="12.5" style="32" customWidth="1"/>
    <col min="6917" max="6917" width="11.6640625" style="32" customWidth="1"/>
    <col min="6918" max="6918" width="17.33203125" style="32" customWidth="1"/>
    <col min="6919" max="6919" width="13" style="32" customWidth="1"/>
    <col min="6920" max="6920" width="8.6640625" style="32" customWidth="1"/>
    <col min="6921" max="6921" width="8.5" style="32" customWidth="1"/>
    <col min="6922" max="6922" width="10.5" style="32" customWidth="1"/>
    <col min="6923" max="7169" width="8.83203125" style="32"/>
    <col min="7170" max="7170" width="15.5" style="32" customWidth="1"/>
    <col min="7171" max="7171" width="19" style="32" customWidth="1"/>
    <col min="7172" max="7172" width="12.5" style="32" customWidth="1"/>
    <col min="7173" max="7173" width="11.6640625" style="32" customWidth="1"/>
    <col min="7174" max="7174" width="17.33203125" style="32" customWidth="1"/>
    <col min="7175" max="7175" width="13" style="32" customWidth="1"/>
    <col min="7176" max="7176" width="8.6640625" style="32" customWidth="1"/>
    <col min="7177" max="7177" width="8.5" style="32" customWidth="1"/>
    <col min="7178" max="7178" width="10.5" style="32" customWidth="1"/>
    <col min="7179" max="7425" width="8.83203125" style="32"/>
    <col min="7426" max="7426" width="15.5" style="32" customWidth="1"/>
    <col min="7427" max="7427" width="19" style="32" customWidth="1"/>
    <col min="7428" max="7428" width="12.5" style="32" customWidth="1"/>
    <col min="7429" max="7429" width="11.6640625" style="32" customWidth="1"/>
    <col min="7430" max="7430" width="17.33203125" style="32" customWidth="1"/>
    <col min="7431" max="7431" width="13" style="32" customWidth="1"/>
    <col min="7432" max="7432" width="8.6640625" style="32" customWidth="1"/>
    <col min="7433" max="7433" width="8.5" style="32" customWidth="1"/>
    <col min="7434" max="7434" width="10.5" style="32" customWidth="1"/>
    <col min="7435" max="7681" width="8.83203125" style="32"/>
    <col min="7682" max="7682" width="15.5" style="32" customWidth="1"/>
    <col min="7683" max="7683" width="19" style="32" customWidth="1"/>
    <col min="7684" max="7684" width="12.5" style="32" customWidth="1"/>
    <col min="7685" max="7685" width="11.6640625" style="32" customWidth="1"/>
    <col min="7686" max="7686" width="17.33203125" style="32" customWidth="1"/>
    <col min="7687" max="7687" width="13" style="32" customWidth="1"/>
    <col min="7688" max="7688" width="8.6640625" style="32" customWidth="1"/>
    <col min="7689" max="7689" width="8.5" style="32" customWidth="1"/>
    <col min="7690" max="7690" width="10.5" style="32" customWidth="1"/>
    <col min="7691" max="7937" width="8.83203125" style="32"/>
    <col min="7938" max="7938" width="15.5" style="32" customWidth="1"/>
    <col min="7939" max="7939" width="19" style="32" customWidth="1"/>
    <col min="7940" max="7940" width="12.5" style="32" customWidth="1"/>
    <col min="7941" max="7941" width="11.6640625" style="32" customWidth="1"/>
    <col min="7942" max="7942" width="17.33203125" style="32" customWidth="1"/>
    <col min="7943" max="7943" width="13" style="32" customWidth="1"/>
    <col min="7944" max="7944" width="8.6640625" style="32" customWidth="1"/>
    <col min="7945" max="7945" width="8.5" style="32" customWidth="1"/>
    <col min="7946" max="7946" width="10.5" style="32" customWidth="1"/>
    <col min="7947" max="8193" width="8.83203125" style="32"/>
    <col min="8194" max="8194" width="15.5" style="32" customWidth="1"/>
    <col min="8195" max="8195" width="19" style="32" customWidth="1"/>
    <col min="8196" max="8196" width="12.5" style="32" customWidth="1"/>
    <col min="8197" max="8197" width="11.6640625" style="32" customWidth="1"/>
    <col min="8198" max="8198" width="17.33203125" style="32" customWidth="1"/>
    <col min="8199" max="8199" width="13" style="32" customWidth="1"/>
    <col min="8200" max="8200" width="8.6640625" style="32" customWidth="1"/>
    <col min="8201" max="8201" width="8.5" style="32" customWidth="1"/>
    <col min="8202" max="8202" width="10.5" style="32" customWidth="1"/>
    <col min="8203" max="8449" width="8.83203125" style="32"/>
    <col min="8450" max="8450" width="15.5" style="32" customWidth="1"/>
    <col min="8451" max="8451" width="19" style="32" customWidth="1"/>
    <col min="8452" max="8452" width="12.5" style="32" customWidth="1"/>
    <col min="8453" max="8453" width="11.6640625" style="32" customWidth="1"/>
    <col min="8454" max="8454" width="17.33203125" style="32" customWidth="1"/>
    <col min="8455" max="8455" width="13" style="32" customWidth="1"/>
    <col min="8456" max="8456" width="8.6640625" style="32" customWidth="1"/>
    <col min="8457" max="8457" width="8.5" style="32" customWidth="1"/>
    <col min="8458" max="8458" width="10.5" style="32" customWidth="1"/>
    <col min="8459" max="8705" width="8.83203125" style="32"/>
    <col min="8706" max="8706" width="15.5" style="32" customWidth="1"/>
    <col min="8707" max="8707" width="19" style="32" customWidth="1"/>
    <col min="8708" max="8708" width="12.5" style="32" customWidth="1"/>
    <col min="8709" max="8709" width="11.6640625" style="32" customWidth="1"/>
    <col min="8710" max="8710" width="17.33203125" style="32" customWidth="1"/>
    <col min="8711" max="8711" width="13" style="32" customWidth="1"/>
    <col min="8712" max="8712" width="8.6640625" style="32" customWidth="1"/>
    <col min="8713" max="8713" width="8.5" style="32" customWidth="1"/>
    <col min="8714" max="8714" width="10.5" style="32" customWidth="1"/>
    <col min="8715" max="8961" width="8.83203125" style="32"/>
    <col min="8962" max="8962" width="15.5" style="32" customWidth="1"/>
    <col min="8963" max="8963" width="19" style="32" customWidth="1"/>
    <col min="8964" max="8964" width="12.5" style="32" customWidth="1"/>
    <col min="8965" max="8965" width="11.6640625" style="32" customWidth="1"/>
    <col min="8966" max="8966" width="17.33203125" style="32" customWidth="1"/>
    <col min="8967" max="8967" width="13" style="32" customWidth="1"/>
    <col min="8968" max="8968" width="8.6640625" style="32" customWidth="1"/>
    <col min="8969" max="8969" width="8.5" style="32" customWidth="1"/>
    <col min="8970" max="8970" width="10.5" style="32" customWidth="1"/>
    <col min="8971" max="9217" width="8.83203125" style="32"/>
    <col min="9218" max="9218" width="15.5" style="32" customWidth="1"/>
    <col min="9219" max="9219" width="19" style="32" customWidth="1"/>
    <col min="9220" max="9220" width="12.5" style="32" customWidth="1"/>
    <col min="9221" max="9221" width="11.6640625" style="32" customWidth="1"/>
    <col min="9222" max="9222" width="17.33203125" style="32" customWidth="1"/>
    <col min="9223" max="9223" width="13" style="32" customWidth="1"/>
    <col min="9224" max="9224" width="8.6640625" style="32" customWidth="1"/>
    <col min="9225" max="9225" width="8.5" style="32" customWidth="1"/>
    <col min="9226" max="9226" width="10.5" style="32" customWidth="1"/>
    <col min="9227" max="9473" width="8.83203125" style="32"/>
    <col min="9474" max="9474" width="15.5" style="32" customWidth="1"/>
    <col min="9475" max="9475" width="19" style="32" customWidth="1"/>
    <col min="9476" max="9476" width="12.5" style="32" customWidth="1"/>
    <col min="9477" max="9477" width="11.6640625" style="32" customWidth="1"/>
    <col min="9478" max="9478" width="17.33203125" style="32" customWidth="1"/>
    <col min="9479" max="9479" width="13" style="32" customWidth="1"/>
    <col min="9480" max="9480" width="8.6640625" style="32" customWidth="1"/>
    <col min="9481" max="9481" width="8.5" style="32" customWidth="1"/>
    <col min="9482" max="9482" width="10.5" style="32" customWidth="1"/>
    <col min="9483" max="9729" width="8.83203125" style="32"/>
    <col min="9730" max="9730" width="15.5" style="32" customWidth="1"/>
    <col min="9731" max="9731" width="19" style="32" customWidth="1"/>
    <col min="9732" max="9732" width="12.5" style="32" customWidth="1"/>
    <col min="9733" max="9733" width="11.6640625" style="32" customWidth="1"/>
    <col min="9734" max="9734" width="17.33203125" style="32" customWidth="1"/>
    <col min="9735" max="9735" width="13" style="32" customWidth="1"/>
    <col min="9736" max="9736" width="8.6640625" style="32" customWidth="1"/>
    <col min="9737" max="9737" width="8.5" style="32" customWidth="1"/>
    <col min="9738" max="9738" width="10.5" style="32" customWidth="1"/>
    <col min="9739" max="9985" width="8.83203125" style="32"/>
    <col min="9986" max="9986" width="15.5" style="32" customWidth="1"/>
    <col min="9987" max="9987" width="19" style="32" customWidth="1"/>
    <col min="9988" max="9988" width="12.5" style="32" customWidth="1"/>
    <col min="9989" max="9989" width="11.6640625" style="32" customWidth="1"/>
    <col min="9990" max="9990" width="17.33203125" style="32" customWidth="1"/>
    <col min="9991" max="9991" width="13" style="32" customWidth="1"/>
    <col min="9992" max="9992" width="8.6640625" style="32" customWidth="1"/>
    <col min="9993" max="9993" width="8.5" style="32" customWidth="1"/>
    <col min="9994" max="9994" width="10.5" style="32" customWidth="1"/>
    <col min="9995" max="10241" width="8.83203125" style="32"/>
    <col min="10242" max="10242" width="15.5" style="32" customWidth="1"/>
    <col min="10243" max="10243" width="19" style="32" customWidth="1"/>
    <col min="10244" max="10244" width="12.5" style="32" customWidth="1"/>
    <col min="10245" max="10245" width="11.6640625" style="32" customWidth="1"/>
    <col min="10246" max="10246" width="17.33203125" style="32" customWidth="1"/>
    <col min="10247" max="10247" width="13" style="32" customWidth="1"/>
    <col min="10248" max="10248" width="8.6640625" style="32" customWidth="1"/>
    <col min="10249" max="10249" width="8.5" style="32" customWidth="1"/>
    <col min="10250" max="10250" width="10.5" style="32" customWidth="1"/>
    <col min="10251" max="10497" width="8.83203125" style="32"/>
    <col min="10498" max="10498" width="15.5" style="32" customWidth="1"/>
    <col min="10499" max="10499" width="19" style="32" customWidth="1"/>
    <col min="10500" max="10500" width="12.5" style="32" customWidth="1"/>
    <col min="10501" max="10501" width="11.6640625" style="32" customWidth="1"/>
    <col min="10502" max="10502" width="17.33203125" style="32" customWidth="1"/>
    <col min="10503" max="10503" width="13" style="32" customWidth="1"/>
    <col min="10504" max="10504" width="8.6640625" style="32" customWidth="1"/>
    <col min="10505" max="10505" width="8.5" style="32" customWidth="1"/>
    <col min="10506" max="10506" width="10.5" style="32" customWidth="1"/>
    <col min="10507" max="10753" width="8.83203125" style="32"/>
    <col min="10754" max="10754" width="15.5" style="32" customWidth="1"/>
    <col min="10755" max="10755" width="19" style="32" customWidth="1"/>
    <col min="10756" max="10756" width="12.5" style="32" customWidth="1"/>
    <col min="10757" max="10757" width="11.6640625" style="32" customWidth="1"/>
    <col min="10758" max="10758" width="17.33203125" style="32" customWidth="1"/>
    <col min="10759" max="10759" width="13" style="32" customWidth="1"/>
    <col min="10760" max="10760" width="8.6640625" style="32" customWidth="1"/>
    <col min="10761" max="10761" width="8.5" style="32" customWidth="1"/>
    <col min="10762" max="10762" width="10.5" style="32" customWidth="1"/>
    <col min="10763" max="11009" width="8.83203125" style="32"/>
    <col min="11010" max="11010" width="15.5" style="32" customWidth="1"/>
    <col min="11011" max="11011" width="19" style="32" customWidth="1"/>
    <col min="11012" max="11012" width="12.5" style="32" customWidth="1"/>
    <col min="11013" max="11013" width="11.6640625" style="32" customWidth="1"/>
    <col min="11014" max="11014" width="17.33203125" style="32" customWidth="1"/>
    <col min="11015" max="11015" width="13" style="32" customWidth="1"/>
    <col min="11016" max="11016" width="8.6640625" style="32" customWidth="1"/>
    <col min="11017" max="11017" width="8.5" style="32" customWidth="1"/>
    <col min="11018" max="11018" width="10.5" style="32" customWidth="1"/>
    <col min="11019" max="11265" width="8.83203125" style="32"/>
    <col min="11266" max="11266" width="15.5" style="32" customWidth="1"/>
    <col min="11267" max="11267" width="19" style="32" customWidth="1"/>
    <col min="11268" max="11268" width="12.5" style="32" customWidth="1"/>
    <col min="11269" max="11269" width="11.6640625" style="32" customWidth="1"/>
    <col min="11270" max="11270" width="17.33203125" style="32" customWidth="1"/>
    <col min="11271" max="11271" width="13" style="32" customWidth="1"/>
    <col min="11272" max="11272" width="8.6640625" style="32" customWidth="1"/>
    <col min="11273" max="11273" width="8.5" style="32" customWidth="1"/>
    <col min="11274" max="11274" width="10.5" style="32" customWidth="1"/>
    <col min="11275" max="11521" width="8.83203125" style="32"/>
    <col min="11522" max="11522" width="15.5" style="32" customWidth="1"/>
    <col min="11523" max="11523" width="19" style="32" customWidth="1"/>
    <col min="11524" max="11524" width="12.5" style="32" customWidth="1"/>
    <col min="11525" max="11525" width="11.6640625" style="32" customWidth="1"/>
    <col min="11526" max="11526" width="17.33203125" style="32" customWidth="1"/>
    <col min="11527" max="11527" width="13" style="32" customWidth="1"/>
    <col min="11528" max="11528" width="8.6640625" style="32" customWidth="1"/>
    <col min="11529" max="11529" width="8.5" style="32" customWidth="1"/>
    <col min="11530" max="11530" width="10.5" style="32" customWidth="1"/>
    <col min="11531" max="11777" width="8.83203125" style="32"/>
    <col min="11778" max="11778" width="15.5" style="32" customWidth="1"/>
    <col min="11779" max="11779" width="19" style="32" customWidth="1"/>
    <col min="11780" max="11780" width="12.5" style="32" customWidth="1"/>
    <col min="11781" max="11781" width="11.6640625" style="32" customWidth="1"/>
    <col min="11782" max="11782" width="17.33203125" style="32" customWidth="1"/>
    <col min="11783" max="11783" width="13" style="32" customWidth="1"/>
    <col min="11784" max="11784" width="8.6640625" style="32" customWidth="1"/>
    <col min="11785" max="11785" width="8.5" style="32" customWidth="1"/>
    <col min="11786" max="11786" width="10.5" style="32" customWidth="1"/>
    <col min="11787" max="12033" width="8.83203125" style="32"/>
    <col min="12034" max="12034" width="15.5" style="32" customWidth="1"/>
    <col min="12035" max="12035" width="19" style="32" customWidth="1"/>
    <col min="12036" max="12036" width="12.5" style="32" customWidth="1"/>
    <col min="12037" max="12037" width="11.6640625" style="32" customWidth="1"/>
    <col min="12038" max="12038" width="17.33203125" style="32" customWidth="1"/>
    <col min="12039" max="12039" width="13" style="32" customWidth="1"/>
    <col min="12040" max="12040" width="8.6640625" style="32" customWidth="1"/>
    <col min="12041" max="12041" width="8.5" style="32" customWidth="1"/>
    <col min="12042" max="12042" width="10.5" style="32" customWidth="1"/>
    <col min="12043" max="12289" width="8.83203125" style="32"/>
    <col min="12290" max="12290" width="15.5" style="32" customWidth="1"/>
    <col min="12291" max="12291" width="19" style="32" customWidth="1"/>
    <col min="12292" max="12292" width="12.5" style="32" customWidth="1"/>
    <col min="12293" max="12293" width="11.6640625" style="32" customWidth="1"/>
    <col min="12294" max="12294" width="17.33203125" style="32" customWidth="1"/>
    <col min="12295" max="12295" width="13" style="32" customWidth="1"/>
    <col min="12296" max="12296" width="8.6640625" style="32" customWidth="1"/>
    <col min="12297" max="12297" width="8.5" style="32" customWidth="1"/>
    <col min="12298" max="12298" width="10.5" style="32" customWidth="1"/>
    <col min="12299" max="12545" width="8.83203125" style="32"/>
    <col min="12546" max="12546" width="15.5" style="32" customWidth="1"/>
    <col min="12547" max="12547" width="19" style="32" customWidth="1"/>
    <col min="12548" max="12548" width="12.5" style="32" customWidth="1"/>
    <col min="12549" max="12549" width="11.6640625" style="32" customWidth="1"/>
    <col min="12550" max="12550" width="17.33203125" style="32" customWidth="1"/>
    <col min="12551" max="12551" width="13" style="32" customWidth="1"/>
    <col min="12552" max="12552" width="8.6640625" style="32" customWidth="1"/>
    <col min="12553" max="12553" width="8.5" style="32" customWidth="1"/>
    <col min="12554" max="12554" width="10.5" style="32" customWidth="1"/>
    <col min="12555" max="12801" width="8.83203125" style="32"/>
    <col min="12802" max="12802" width="15.5" style="32" customWidth="1"/>
    <col min="12803" max="12803" width="19" style="32" customWidth="1"/>
    <col min="12804" max="12804" width="12.5" style="32" customWidth="1"/>
    <col min="12805" max="12805" width="11.6640625" style="32" customWidth="1"/>
    <col min="12806" max="12806" width="17.33203125" style="32" customWidth="1"/>
    <col min="12807" max="12807" width="13" style="32" customWidth="1"/>
    <col min="12808" max="12808" width="8.6640625" style="32" customWidth="1"/>
    <col min="12809" max="12809" width="8.5" style="32" customWidth="1"/>
    <col min="12810" max="12810" width="10.5" style="32" customWidth="1"/>
    <col min="12811" max="13057" width="8.83203125" style="32"/>
    <col min="13058" max="13058" width="15.5" style="32" customWidth="1"/>
    <col min="13059" max="13059" width="19" style="32" customWidth="1"/>
    <col min="13060" max="13060" width="12.5" style="32" customWidth="1"/>
    <col min="13061" max="13061" width="11.6640625" style="32" customWidth="1"/>
    <col min="13062" max="13062" width="17.33203125" style="32" customWidth="1"/>
    <col min="13063" max="13063" width="13" style="32" customWidth="1"/>
    <col min="13064" max="13064" width="8.6640625" style="32" customWidth="1"/>
    <col min="13065" max="13065" width="8.5" style="32" customWidth="1"/>
    <col min="13066" max="13066" width="10.5" style="32" customWidth="1"/>
    <col min="13067" max="13313" width="8.83203125" style="32"/>
    <col min="13314" max="13314" width="15.5" style="32" customWidth="1"/>
    <col min="13315" max="13315" width="19" style="32" customWidth="1"/>
    <col min="13316" max="13316" width="12.5" style="32" customWidth="1"/>
    <col min="13317" max="13317" width="11.6640625" style="32" customWidth="1"/>
    <col min="13318" max="13318" width="17.33203125" style="32" customWidth="1"/>
    <col min="13319" max="13319" width="13" style="32" customWidth="1"/>
    <col min="13320" max="13320" width="8.6640625" style="32" customWidth="1"/>
    <col min="13321" max="13321" width="8.5" style="32" customWidth="1"/>
    <col min="13322" max="13322" width="10.5" style="32" customWidth="1"/>
    <col min="13323" max="13569" width="8.83203125" style="32"/>
    <col min="13570" max="13570" width="15.5" style="32" customWidth="1"/>
    <col min="13571" max="13571" width="19" style="32" customWidth="1"/>
    <col min="13572" max="13572" width="12.5" style="32" customWidth="1"/>
    <col min="13573" max="13573" width="11.6640625" style="32" customWidth="1"/>
    <col min="13574" max="13574" width="17.33203125" style="32" customWidth="1"/>
    <col min="13575" max="13575" width="13" style="32" customWidth="1"/>
    <col min="13576" max="13576" width="8.6640625" style="32" customWidth="1"/>
    <col min="13577" max="13577" width="8.5" style="32" customWidth="1"/>
    <col min="13578" max="13578" width="10.5" style="32" customWidth="1"/>
    <col min="13579" max="13825" width="8.83203125" style="32"/>
    <col min="13826" max="13826" width="15.5" style="32" customWidth="1"/>
    <col min="13827" max="13827" width="19" style="32" customWidth="1"/>
    <col min="13828" max="13828" width="12.5" style="32" customWidth="1"/>
    <col min="13829" max="13829" width="11.6640625" style="32" customWidth="1"/>
    <col min="13830" max="13830" width="17.33203125" style="32" customWidth="1"/>
    <col min="13831" max="13831" width="13" style="32" customWidth="1"/>
    <col min="13832" max="13832" width="8.6640625" style="32" customWidth="1"/>
    <col min="13833" max="13833" width="8.5" style="32" customWidth="1"/>
    <col min="13834" max="13834" width="10.5" style="32" customWidth="1"/>
    <col min="13835" max="14081" width="8.83203125" style="32"/>
    <col min="14082" max="14082" width="15.5" style="32" customWidth="1"/>
    <col min="14083" max="14083" width="19" style="32" customWidth="1"/>
    <col min="14084" max="14084" width="12.5" style="32" customWidth="1"/>
    <col min="14085" max="14085" width="11.6640625" style="32" customWidth="1"/>
    <col min="14086" max="14086" width="17.33203125" style="32" customWidth="1"/>
    <col min="14087" max="14087" width="13" style="32" customWidth="1"/>
    <col min="14088" max="14088" width="8.6640625" style="32" customWidth="1"/>
    <col min="14089" max="14089" width="8.5" style="32" customWidth="1"/>
    <col min="14090" max="14090" width="10.5" style="32" customWidth="1"/>
    <col min="14091" max="14337" width="8.83203125" style="32"/>
    <col min="14338" max="14338" width="15.5" style="32" customWidth="1"/>
    <col min="14339" max="14339" width="19" style="32" customWidth="1"/>
    <col min="14340" max="14340" width="12.5" style="32" customWidth="1"/>
    <col min="14341" max="14341" width="11.6640625" style="32" customWidth="1"/>
    <col min="14342" max="14342" width="17.33203125" style="32" customWidth="1"/>
    <col min="14343" max="14343" width="13" style="32" customWidth="1"/>
    <col min="14344" max="14344" width="8.6640625" style="32" customWidth="1"/>
    <col min="14345" max="14345" width="8.5" style="32" customWidth="1"/>
    <col min="14346" max="14346" width="10.5" style="32" customWidth="1"/>
    <col min="14347" max="14593" width="8.83203125" style="32"/>
    <col min="14594" max="14594" width="15.5" style="32" customWidth="1"/>
    <col min="14595" max="14595" width="19" style="32" customWidth="1"/>
    <col min="14596" max="14596" width="12.5" style="32" customWidth="1"/>
    <col min="14597" max="14597" width="11.6640625" style="32" customWidth="1"/>
    <col min="14598" max="14598" width="17.33203125" style="32" customWidth="1"/>
    <col min="14599" max="14599" width="13" style="32" customWidth="1"/>
    <col min="14600" max="14600" width="8.6640625" style="32" customWidth="1"/>
    <col min="14601" max="14601" width="8.5" style="32" customWidth="1"/>
    <col min="14602" max="14602" width="10.5" style="32" customWidth="1"/>
    <col min="14603" max="14849" width="8.83203125" style="32"/>
    <col min="14850" max="14850" width="15.5" style="32" customWidth="1"/>
    <col min="14851" max="14851" width="19" style="32" customWidth="1"/>
    <col min="14852" max="14852" width="12.5" style="32" customWidth="1"/>
    <col min="14853" max="14853" width="11.6640625" style="32" customWidth="1"/>
    <col min="14854" max="14854" width="17.33203125" style="32" customWidth="1"/>
    <col min="14855" max="14855" width="13" style="32" customWidth="1"/>
    <col min="14856" max="14856" width="8.6640625" style="32" customWidth="1"/>
    <col min="14857" max="14857" width="8.5" style="32" customWidth="1"/>
    <col min="14858" max="14858" width="10.5" style="32" customWidth="1"/>
    <col min="14859" max="15105" width="8.83203125" style="32"/>
    <col min="15106" max="15106" width="15.5" style="32" customWidth="1"/>
    <col min="15107" max="15107" width="19" style="32" customWidth="1"/>
    <col min="15108" max="15108" width="12.5" style="32" customWidth="1"/>
    <col min="15109" max="15109" width="11.6640625" style="32" customWidth="1"/>
    <col min="15110" max="15110" width="17.33203125" style="32" customWidth="1"/>
    <col min="15111" max="15111" width="13" style="32" customWidth="1"/>
    <col min="15112" max="15112" width="8.6640625" style="32" customWidth="1"/>
    <col min="15113" max="15113" width="8.5" style="32" customWidth="1"/>
    <col min="15114" max="15114" width="10.5" style="32" customWidth="1"/>
    <col min="15115" max="15361" width="8.83203125" style="32"/>
    <col min="15362" max="15362" width="15.5" style="32" customWidth="1"/>
    <col min="15363" max="15363" width="19" style="32" customWidth="1"/>
    <col min="15364" max="15364" width="12.5" style="32" customWidth="1"/>
    <col min="15365" max="15365" width="11.6640625" style="32" customWidth="1"/>
    <col min="15366" max="15366" width="17.33203125" style="32" customWidth="1"/>
    <col min="15367" max="15367" width="13" style="32" customWidth="1"/>
    <col min="15368" max="15368" width="8.6640625" style="32" customWidth="1"/>
    <col min="15369" max="15369" width="8.5" style="32" customWidth="1"/>
    <col min="15370" max="15370" width="10.5" style="32" customWidth="1"/>
    <col min="15371" max="15617" width="8.83203125" style="32"/>
    <col min="15618" max="15618" width="15.5" style="32" customWidth="1"/>
    <col min="15619" max="15619" width="19" style="32" customWidth="1"/>
    <col min="15620" max="15620" width="12.5" style="32" customWidth="1"/>
    <col min="15621" max="15621" width="11.6640625" style="32" customWidth="1"/>
    <col min="15622" max="15622" width="17.33203125" style="32" customWidth="1"/>
    <col min="15623" max="15623" width="13" style="32" customWidth="1"/>
    <col min="15624" max="15624" width="8.6640625" style="32" customWidth="1"/>
    <col min="15625" max="15625" width="8.5" style="32" customWidth="1"/>
    <col min="15626" max="15626" width="10.5" style="32" customWidth="1"/>
    <col min="15627" max="15873" width="8.83203125" style="32"/>
    <col min="15874" max="15874" width="15.5" style="32" customWidth="1"/>
    <col min="15875" max="15875" width="19" style="32" customWidth="1"/>
    <col min="15876" max="15876" width="12.5" style="32" customWidth="1"/>
    <col min="15877" max="15877" width="11.6640625" style="32" customWidth="1"/>
    <col min="15878" max="15878" width="17.33203125" style="32" customWidth="1"/>
    <col min="15879" max="15879" width="13" style="32" customWidth="1"/>
    <col min="15880" max="15880" width="8.6640625" style="32" customWidth="1"/>
    <col min="15881" max="15881" width="8.5" style="32" customWidth="1"/>
    <col min="15882" max="15882" width="10.5" style="32" customWidth="1"/>
    <col min="15883" max="16129" width="8.83203125" style="32"/>
    <col min="16130" max="16130" width="15.5" style="32" customWidth="1"/>
    <col min="16131" max="16131" width="19" style="32" customWidth="1"/>
    <col min="16132" max="16132" width="12.5" style="32" customWidth="1"/>
    <col min="16133" max="16133" width="11.6640625" style="32" customWidth="1"/>
    <col min="16134" max="16134" width="17.33203125" style="32" customWidth="1"/>
    <col min="16135" max="16135" width="13" style="32" customWidth="1"/>
    <col min="16136" max="16136" width="8.6640625" style="32" customWidth="1"/>
    <col min="16137" max="16137" width="8.5" style="32" customWidth="1"/>
    <col min="16138" max="16138" width="10.5" style="32" customWidth="1"/>
    <col min="16139" max="16384" width="8.83203125" style="32"/>
  </cols>
  <sheetData>
    <row r="1" spans="1:144" s="30" customFormat="1" ht="32">
      <c r="A1" s="95">
        <v>2015</v>
      </c>
      <c r="B1" s="148" t="s">
        <v>99</v>
      </c>
      <c r="C1" s="148"/>
      <c r="D1" s="148"/>
      <c r="E1" s="148"/>
      <c r="F1" s="148"/>
      <c r="G1" s="148"/>
      <c r="H1" s="148"/>
      <c r="I1" s="148"/>
      <c r="J1" s="148"/>
      <c r="K1" s="29"/>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row>
    <row r="2" spans="1:144" ht="15">
      <c r="A2" s="149" t="s">
        <v>89</v>
      </c>
      <c r="B2" s="149"/>
      <c r="C2" s="149"/>
      <c r="D2" s="149"/>
      <c r="E2" s="149"/>
      <c r="F2" s="47">
        <f>'Individual Responses'!CY2</f>
        <v>32</v>
      </c>
      <c r="G2" s="31"/>
      <c r="H2" s="31"/>
      <c r="I2" s="31"/>
      <c r="J2" s="31"/>
      <c r="K2" s="31"/>
    </row>
    <row r="3" spans="1:144" ht="17">
      <c r="A3" s="137" t="s">
        <v>47</v>
      </c>
      <c r="B3" s="137"/>
      <c r="C3" s="43" t="s">
        <v>48</v>
      </c>
      <c r="D3" s="33" t="s">
        <v>49</v>
      </c>
      <c r="E3" s="33" t="s">
        <v>50</v>
      </c>
      <c r="F3" s="33" t="s">
        <v>51</v>
      </c>
      <c r="G3" s="137" t="s">
        <v>52</v>
      </c>
      <c r="H3" s="137"/>
      <c r="I3" s="137" t="s">
        <v>53</v>
      </c>
      <c r="J3" s="137"/>
      <c r="K3" s="31"/>
    </row>
    <row r="4" spans="1:144" ht="17">
      <c r="A4" s="33"/>
      <c r="B4" s="33"/>
      <c r="C4" s="43" t="s">
        <v>54</v>
      </c>
      <c r="D4" s="33" t="s">
        <v>55</v>
      </c>
      <c r="E4" s="33" t="s">
        <v>55</v>
      </c>
      <c r="F4" s="33" t="s">
        <v>55</v>
      </c>
      <c r="G4" s="137" t="s">
        <v>56</v>
      </c>
      <c r="H4" s="137"/>
      <c r="I4" s="137" t="s">
        <v>57</v>
      </c>
      <c r="J4" s="137"/>
      <c r="K4" s="31"/>
    </row>
    <row r="5" spans="1:144">
      <c r="A5" s="34"/>
      <c r="B5" s="34"/>
      <c r="C5" s="44"/>
      <c r="D5" s="34"/>
      <c r="E5" s="34"/>
      <c r="F5" s="34"/>
      <c r="G5" s="34"/>
      <c r="H5" s="34"/>
      <c r="I5" s="34"/>
      <c r="J5" s="34"/>
      <c r="K5" s="31"/>
    </row>
    <row r="6" spans="1:144">
      <c r="A6" s="125" t="s">
        <v>58</v>
      </c>
      <c r="B6" s="125"/>
      <c r="C6" s="59">
        <f>SUM('Individual Responses'!C5:CW5)</f>
        <v>32659</v>
      </c>
      <c r="D6" s="60">
        <f>'Individual Responses'!CZ6</f>
        <v>60</v>
      </c>
      <c r="E6" s="60">
        <f>'Individual Responses'!DA6</f>
        <v>40</v>
      </c>
      <c r="F6" s="61">
        <f>'Individual Responses'!CX5</f>
        <v>57.609081723261582</v>
      </c>
      <c r="G6" s="126">
        <f>C6*F6</f>
        <v>1881455</v>
      </c>
      <c r="H6" s="126"/>
      <c r="I6" s="127">
        <f>'Individual Responses'!CY5</f>
        <v>8</v>
      </c>
      <c r="J6" s="127">
        <f>'Individual Responses'!DB5</f>
        <v>0</v>
      </c>
      <c r="K6" s="31"/>
    </row>
    <row r="7" spans="1:144" s="37" customFormat="1" ht="15" thickBot="1">
      <c r="A7" s="128" t="s">
        <v>59</v>
      </c>
      <c r="B7" s="128"/>
      <c r="C7" s="62">
        <f>SUM('Individual Responses'!C6:AT6)</f>
        <v>390</v>
      </c>
      <c r="D7" s="63">
        <f>'Individual Responses'!CZ7</f>
        <v>0</v>
      </c>
      <c r="E7" s="63">
        <f>'Individual Responses'!DA7</f>
        <v>0</v>
      </c>
      <c r="F7" s="64"/>
      <c r="G7" s="129"/>
      <c r="H7" s="129"/>
      <c r="I7" s="130"/>
      <c r="J7" s="130"/>
      <c r="K7" s="35"/>
      <c r="L7" s="36"/>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row>
    <row r="8" spans="1:144">
      <c r="A8" s="125" t="s">
        <v>60</v>
      </c>
      <c r="B8" s="125"/>
      <c r="C8" s="65">
        <f>SUM('Individual Responses'!C8:CW8)</f>
        <v>72488</v>
      </c>
      <c r="D8" s="60">
        <f>'Individual Responses'!CZ9</f>
        <v>185</v>
      </c>
      <c r="E8" s="60">
        <f>'Individual Responses'!DA9</f>
        <v>160</v>
      </c>
      <c r="F8" s="61">
        <f>'Individual Responses'!CX8</f>
        <v>174.94385277563183</v>
      </c>
      <c r="G8" s="126">
        <f t="shared" ref="G8:G36" si="0">C8*F8</f>
        <v>12681330</v>
      </c>
      <c r="H8" s="126"/>
      <c r="I8" s="127">
        <f>'Individual Responses'!CY8</f>
        <v>15</v>
      </c>
      <c r="J8" s="127">
        <f>'Individual Responses'!DB8</f>
        <v>0</v>
      </c>
      <c r="K8" s="31"/>
      <c r="L8" s="31"/>
    </row>
    <row r="9" spans="1:144">
      <c r="A9" s="136" t="s">
        <v>61</v>
      </c>
      <c r="B9" s="136"/>
      <c r="C9" s="66">
        <f>SUM('Individual Responses'!C10:CW10)</f>
        <v>14626</v>
      </c>
      <c r="D9" s="67">
        <f>'Individual Responses'!CZ11</f>
        <v>185</v>
      </c>
      <c r="E9" s="67">
        <f>'Individual Responses'!DA11</f>
        <v>130</v>
      </c>
      <c r="F9" s="68">
        <f>'Individual Responses'!CX10</f>
        <v>177.06891836455628</v>
      </c>
      <c r="G9" s="131">
        <f t="shared" si="0"/>
        <v>2589810</v>
      </c>
      <c r="H9" s="131"/>
      <c r="I9" s="132">
        <f>'Individual Responses'!CY10</f>
        <v>11</v>
      </c>
      <c r="J9" s="132">
        <f>'Individual Responses'!DB10</f>
        <v>0</v>
      </c>
      <c r="K9" s="31"/>
      <c r="L9" s="31"/>
    </row>
    <row r="10" spans="1:144" ht="15" thickBot="1">
      <c r="A10" s="125" t="s">
        <v>62</v>
      </c>
      <c r="B10" s="125"/>
      <c r="C10" s="65">
        <f>SUM('Individual Responses'!C12:CW12)</f>
        <v>56509</v>
      </c>
      <c r="D10" s="60">
        <f>'Individual Responses'!CZ13</f>
        <v>180</v>
      </c>
      <c r="E10" s="60">
        <f>'Individual Responses'!DA13</f>
        <v>160</v>
      </c>
      <c r="F10" s="61">
        <f>'Individual Responses'!CX12</f>
        <v>175.8677378824612</v>
      </c>
      <c r="G10" s="126">
        <f t="shared" si="0"/>
        <v>9938110</v>
      </c>
      <c r="H10" s="126"/>
      <c r="I10" s="127">
        <f>'Individual Responses'!CY12</f>
        <v>10</v>
      </c>
      <c r="J10" s="127">
        <f>'Individual Responses'!DB12</f>
        <v>0</v>
      </c>
      <c r="K10" s="31"/>
      <c r="L10" s="31"/>
    </row>
    <row r="11" spans="1:144" s="39" customFormat="1" ht="15" thickBot="1">
      <c r="A11" s="138" t="s">
        <v>63</v>
      </c>
      <c r="B11" s="138"/>
      <c r="C11" s="69">
        <f>SUM('Individual Responses'!C14:CW14)</f>
        <v>143623</v>
      </c>
      <c r="D11" s="78">
        <f>'Individual Responses'!CZ15</f>
        <v>185</v>
      </c>
      <c r="E11" s="78">
        <v>130</v>
      </c>
      <c r="F11" s="70">
        <f>'Individual Responses'!CX14</f>
        <v>175.52376708465914</v>
      </c>
      <c r="G11" s="139">
        <f>C11*F11</f>
        <v>25209250</v>
      </c>
      <c r="H11" s="139"/>
      <c r="I11" s="140">
        <f>'Individual Responses'!CY14</f>
        <v>31</v>
      </c>
      <c r="J11" s="140" t="e">
        <f>'Individual Responses'!#REF!</f>
        <v>#REF!</v>
      </c>
      <c r="K11" s="35"/>
      <c r="L11" s="38"/>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row>
    <row r="12" spans="1:144" ht="15" thickTop="1">
      <c r="A12" s="136" t="s">
        <v>64</v>
      </c>
      <c r="B12" s="136"/>
      <c r="C12" s="66">
        <f>SUM('Individual Responses'!C16:CW16)</f>
        <v>160</v>
      </c>
      <c r="D12" s="76">
        <f>'Individual Responses'!CZ17</f>
        <v>25</v>
      </c>
      <c r="E12" s="76">
        <f>'Individual Responses'!DA17</f>
        <v>25</v>
      </c>
      <c r="F12" s="68">
        <f>'Individual Responses'!CX16</f>
        <v>25</v>
      </c>
      <c r="G12" s="131">
        <f t="shared" si="0"/>
        <v>4000</v>
      </c>
      <c r="H12" s="131"/>
      <c r="I12" s="132">
        <f>'Individual Responses'!CY16</f>
        <v>1</v>
      </c>
      <c r="J12" s="132">
        <f>'Individual Responses'!DB16</f>
        <v>0</v>
      </c>
      <c r="K12" s="31"/>
    </row>
    <row r="13" spans="1:144">
      <c r="A13" s="133" t="s">
        <v>65</v>
      </c>
      <c r="B13" s="133"/>
      <c r="C13" s="71">
        <f>SUM('Individual Responses'!C18:CW18)</f>
        <v>0</v>
      </c>
      <c r="D13" s="77">
        <f>'Individual Responses'!CZ19</f>
        <v>0</v>
      </c>
      <c r="E13" s="77">
        <f>'Individual Responses'!DA19</f>
        <v>0</v>
      </c>
      <c r="F13" s="72">
        <f>'Individual Responses'!CX18</f>
        <v>0</v>
      </c>
      <c r="G13" s="134">
        <f t="shared" si="0"/>
        <v>0</v>
      </c>
      <c r="H13" s="134"/>
      <c r="I13" s="135">
        <f>'Individual Responses'!CY18</f>
        <v>0</v>
      </c>
      <c r="J13" s="135">
        <f>'Individual Responses'!DB18</f>
        <v>0</v>
      </c>
      <c r="K13" s="31"/>
    </row>
    <row r="14" spans="1:144">
      <c r="A14" s="136" t="s">
        <v>66</v>
      </c>
      <c r="B14" s="136"/>
      <c r="C14" s="66">
        <f>SUM('Individual Responses'!C20:CW20)</f>
        <v>3056</v>
      </c>
      <c r="D14" s="76">
        <f>'Individual Responses'!CZ21</f>
        <v>30</v>
      </c>
      <c r="E14" s="76">
        <f>'Individual Responses'!DA21</f>
        <v>0</v>
      </c>
      <c r="F14" s="68">
        <f>'Individual Responses'!CX20</f>
        <v>30</v>
      </c>
      <c r="G14" s="131">
        <f t="shared" si="0"/>
        <v>91680</v>
      </c>
      <c r="H14" s="131"/>
      <c r="I14" s="132">
        <f>'Individual Responses'!CY20</f>
        <v>2</v>
      </c>
      <c r="J14" s="132">
        <f>'Individual Responses'!DB20</f>
        <v>0</v>
      </c>
      <c r="K14" s="31"/>
    </row>
    <row r="15" spans="1:144">
      <c r="A15" s="133" t="s">
        <v>67</v>
      </c>
      <c r="B15" s="133"/>
      <c r="C15" s="71">
        <f>SUM('Individual Responses'!C22:CW22)</f>
        <v>13040</v>
      </c>
      <c r="D15" s="77">
        <f>'Individual Responses'!CZ23</f>
        <v>0</v>
      </c>
      <c r="E15" s="77">
        <f>'Individual Responses'!DA23</f>
        <v>0</v>
      </c>
      <c r="F15" s="72">
        <f>'Individual Responses'!CX22</f>
        <v>0</v>
      </c>
      <c r="G15" s="134">
        <f t="shared" si="0"/>
        <v>0</v>
      </c>
      <c r="H15" s="134"/>
      <c r="I15" s="135">
        <f>'Individual Responses'!CY22</f>
        <v>3</v>
      </c>
      <c r="J15" s="135">
        <f>'Individual Responses'!DB22</f>
        <v>0</v>
      </c>
      <c r="K15" s="31"/>
    </row>
    <row r="16" spans="1:144">
      <c r="A16" s="73" t="s">
        <v>90</v>
      </c>
      <c r="B16" s="73"/>
      <c r="C16" s="66">
        <f>SUM('Individual Responses'!C24:CW24)</f>
        <v>0</v>
      </c>
      <c r="D16" s="76">
        <f>'Individual Responses'!CZ25</f>
        <v>0</v>
      </c>
      <c r="E16" s="76">
        <f>'Individual Responses'!DA25</f>
        <v>0</v>
      </c>
      <c r="F16" s="68">
        <f>'Individual Responses'!CX24</f>
        <v>0</v>
      </c>
      <c r="G16" s="131">
        <f t="shared" si="0"/>
        <v>0</v>
      </c>
      <c r="H16" s="131"/>
      <c r="I16" s="132">
        <f>'Individual Responses'!CY24</f>
        <v>0</v>
      </c>
      <c r="J16" s="132">
        <f>'Individual Responses'!DB24</f>
        <v>0</v>
      </c>
      <c r="K16" s="31"/>
    </row>
    <row r="17" spans="1:15">
      <c r="A17" s="133" t="s">
        <v>68</v>
      </c>
      <c r="B17" s="133"/>
      <c r="C17" s="71">
        <f>SUM('Individual Responses'!C26:CW26)</f>
        <v>35</v>
      </c>
      <c r="D17" s="77">
        <f>'Individual Responses'!CZ27</f>
        <v>55</v>
      </c>
      <c r="E17" s="77">
        <f>'Individual Responses'!DA27</f>
        <v>55</v>
      </c>
      <c r="F17" s="72">
        <f>'Individual Responses'!CX26</f>
        <v>55</v>
      </c>
      <c r="G17" s="134">
        <f t="shared" si="0"/>
        <v>1925</v>
      </c>
      <c r="H17" s="134"/>
      <c r="I17" s="135">
        <f>'Individual Responses'!CY26</f>
        <v>1</v>
      </c>
      <c r="J17" s="135">
        <f>'Individual Responses'!DB26</f>
        <v>0</v>
      </c>
      <c r="K17" s="31"/>
    </row>
    <row r="18" spans="1:15">
      <c r="A18" s="136" t="s">
        <v>69</v>
      </c>
      <c r="B18" s="136"/>
      <c r="C18" s="66">
        <f>SUM('Individual Responses'!C28:CW28)</f>
        <v>3146</v>
      </c>
      <c r="D18" s="76">
        <f>'Individual Responses'!CZ29</f>
        <v>50</v>
      </c>
      <c r="E18" s="76">
        <f>'Individual Responses'!DA29</f>
        <v>22</v>
      </c>
      <c r="F18" s="68">
        <f>'Individual Responses'!CX28</f>
        <v>37.590591226954864</v>
      </c>
      <c r="G18" s="131">
        <f t="shared" si="0"/>
        <v>118260</v>
      </c>
      <c r="H18" s="131"/>
      <c r="I18" s="132">
        <f>'Individual Responses'!CY28</f>
        <v>7</v>
      </c>
      <c r="J18" s="132">
        <f>'Individual Responses'!DB28</f>
        <v>0</v>
      </c>
      <c r="K18" s="31"/>
    </row>
    <row r="19" spans="1:15">
      <c r="A19" s="133" t="s">
        <v>70</v>
      </c>
      <c r="B19" s="133"/>
      <c r="C19" s="71">
        <f>SUM('Individual Responses'!C30:CW30)</f>
        <v>10770</v>
      </c>
      <c r="D19" s="77">
        <f>'Individual Responses'!CZ31</f>
        <v>180</v>
      </c>
      <c r="E19" s="77">
        <f>'Individual Responses'!DA31</f>
        <v>148</v>
      </c>
      <c r="F19" s="72">
        <v>164</v>
      </c>
      <c r="G19" s="134">
        <f t="shared" si="0"/>
        <v>1766280</v>
      </c>
      <c r="H19" s="134"/>
      <c r="I19" s="135">
        <f>'Individual Responses'!CY30</f>
        <v>4</v>
      </c>
      <c r="J19" s="135">
        <f>'Individual Responses'!DB30</f>
        <v>0</v>
      </c>
      <c r="K19" s="31"/>
    </row>
    <row r="20" spans="1:15">
      <c r="A20" s="136" t="s">
        <v>71</v>
      </c>
      <c r="B20" s="136"/>
      <c r="C20" s="66">
        <f>SUM('Individual Responses'!C32:CW32)</f>
        <v>0</v>
      </c>
      <c r="D20" s="76">
        <f>'Individual Responses'!CZ33</f>
        <v>0</v>
      </c>
      <c r="E20" s="76">
        <f>'Individual Responses'!DA33</f>
        <v>0</v>
      </c>
      <c r="F20" s="68">
        <f>'Individual Responses'!CX32</f>
        <v>0</v>
      </c>
      <c r="G20" s="131">
        <f t="shared" si="0"/>
        <v>0</v>
      </c>
      <c r="H20" s="131"/>
      <c r="I20" s="132">
        <f>'Individual Responses'!CY32</f>
        <v>0</v>
      </c>
      <c r="J20" s="132">
        <f>'Individual Responses'!DB32</f>
        <v>0</v>
      </c>
      <c r="K20" s="31"/>
    </row>
    <row r="21" spans="1:15">
      <c r="A21" s="133" t="s">
        <v>72</v>
      </c>
      <c r="B21" s="133"/>
      <c r="C21" s="71">
        <f>SUM('Individual Responses'!C34:CW34)</f>
        <v>735</v>
      </c>
      <c r="D21" s="77">
        <f>'Individual Responses'!CZ35</f>
        <v>38</v>
      </c>
      <c r="E21" s="77">
        <f>'Individual Responses'!DA35</f>
        <v>36</v>
      </c>
      <c r="F21" s="72">
        <f>'Individual Responses'!CX34</f>
        <v>37.360544217687078</v>
      </c>
      <c r="G21" s="134">
        <f t="shared" si="0"/>
        <v>27460.000000000004</v>
      </c>
      <c r="H21" s="134"/>
      <c r="I21" s="135">
        <f>'Individual Responses'!CY34</f>
        <v>2</v>
      </c>
      <c r="J21" s="135">
        <f>'Individual Responses'!DB34</f>
        <v>0</v>
      </c>
      <c r="K21" s="31"/>
    </row>
    <row r="22" spans="1:15">
      <c r="A22" s="136" t="s">
        <v>91</v>
      </c>
      <c r="B22" s="136"/>
      <c r="C22" s="66">
        <f>SUM('Individual Responses'!C36:CW36)</f>
        <v>650</v>
      </c>
      <c r="D22" s="76">
        <f>'Individual Responses'!CZ37</f>
        <v>60</v>
      </c>
      <c r="E22" s="76">
        <f>'Individual Responses'!DA37</f>
        <v>36</v>
      </c>
      <c r="F22" s="68">
        <f>'Individual Responses'!CX36</f>
        <v>45.969230769230769</v>
      </c>
      <c r="G22" s="131">
        <f t="shared" si="0"/>
        <v>29880</v>
      </c>
      <c r="H22" s="131"/>
      <c r="I22" s="132">
        <f>'Individual Responses'!CY36</f>
        <v>2</v>
      </c>
      <c r="J22" s="132">
        <f>'Individual Responses'!DB36</f>
        <v>0</v>
      </c>
      <c r="K22" s="31"/>
    </row>
    <row r="23" spans="1:15">
      <c r="A23" s="133" t="s">
        <v>73</v>
      </c>
      <c r="B23" s="133"/>
      <c r="C23" s="71">
        <f>SUM('Individual Responses'!C38:CW38)</f>
        <v>60</v>
      </c>
      <c r="D23" s="77">
        <f>'Individual Responses'!CZ39</f>
        <v>40</v>
      </c>
      <c r="E23" s="77">
        <f>'Individual Responses'!DA39</f>
        <v>40</v>
      </c>
      <c r="F23" s="72">
        <f>'Individual Responses'!CX38</f>
        <v>40</v>
      </c>
      <c r="G23" s="134">
        <f t="shared" si="0"/>
        <v>2400</v>
      </c>
      <c r="H23" s="134"/>
      <c r="I23" s="135">
        <f>'Individual Responses'!CY38</f>
        <v>1</v>
      </c>
      <c r="J23" s="135">
        <f>'Individual Responses'!DB38</f>
        <v>0</v>
      </c>
      <c r="K23" s="31"/>
    </row>
    <row r="24" spans="1:15">
      <c r="A24" s="136" t="s">
        <v>74</v>
      </c>
      <c r="B24" s="136"/>
      <c r="C24" s="66">
        <f>SUM('Individual Responses'!C40:CW40)</f>
        <v>2785</v>
      </c>
      <c r="D24" s="76">
        <f>'Individual Responses'!CZ41</f>
        <v>60</v>
      </c>
      <c r="E24" s="76">
        <f>'Individual Responses'!DA41</f>
        <v>36</v>
      </c>
      <c r="F24" s="68">
        <f>'Individual Responses'!CX40</f>
        <v>44.272890484739676</v>
      </c>
      <c r="G24" s="131">
        <f t="shared" si="0"/>
        <v>123300</v>
      </c>
      <c r="H24" s="131"/>
      <c r="I24" s="132">
        <f>'Individual Responses'!CY40</f>
        <v>3</v>
      </c>
      <c r="J24" s="132">
        <f>'Individual Responses'!DB40</f>
        <v>0</v>
      </c>
      <c r="K24" s="31"/>
      <c r="O24" s="122"/>
    </row>
    <row r="25" spans="1:15">
      <c r="A25" s="133" t="s">
        <v>75</v>
      </c>
      <c r="B25" s="133"/>
      <c r="C25" s="71">
        <f>SUM('Individual Responses'!C42:CW42)</f>
        <v>3051</v>
      </c>
      <c r="D25" s="77">
        <f>'Individual Responses'!CZ43</f>
        <v>57</v>
      </c>
      <c r="E25" s="77">
        <f>'Individual Responses'!DA43</f>
        <v>28</v>
      </c>
      <c r="F25" s="72">
        <f>'Individual Responses'!CX42</f>
        <v>47.439528023598818</v>
      </c>
      <c r="G25" s="134">
        <f t="shared" si="0"/>
        <v>144738</v>
      </c>
      <c r="H25" s="134"/>
      <c r="I25" s="135">
        <f>'Individual Responses'!CY42</f>
        <v>7</v>
      </c>
      <c r="J25" s="135">
        <f>'Individual Responses'!DB42</f>
        <v>0</v>
      </c>
      <c r="K25" s="31"/>
    </row>
    <row r="26" spans="1:15">
      <c r="A26" s="136" t="s">
        <v>76</v>
      </c>
      <c r="B26" s="136"/>
      <c r="C26" s="66">
        <f>SUM('Individual Responses'!C44:CW44)</f>
        <v>552</v>
      </c>
      <c r="D26" s="76">
        <f>'Individual Responses'!CZ45</f>
        <v>60</v>
      </c>
      <c r="E26" s="76">
        <f>'Individual Responses'!DA45</f>
        <v>36</v>
      </c>
      <c r="F26" s="68">
        <f>'Individual Responses'!CX44</f>
        <v>49.282608695652172</v>
      </c>
      <c r="G26" s="131">
        <f t="shared" si="0"/>
        <v>27204</v>
      </c>
      <c r="H26" s="131"/>
      <c r="I26" s="132">
        <f>'Individual Responses'!CY44</f>
        <v>4</v>
      </c>
      <c r="J26" s="132">
        <f>'Individual Responses'!DB44</f>
        <v>0</v>
      </c>
      <c r="K26" s="31"/>
    </row>
    <row r="27" spans="1:15">
      <c r="A27" s="133" t="s">
        <v>77</v>
      </c>
      <c r="B27" s="133"/>
      <c r="C27" s="71">
        <f>SUM('Individual Responses'!C46:CW46)</f>
        <v>300</v>
      </c>
      <c r="D27" s="77">
        <f>'Individual Responses'!CZ47</f>
        <v>185</v>
      </c>
      <c r="E27" s="77">
        <f>'Individual Responses'!DA47</f>
        <v>15</v>
      </c>
      <c r="F27" s="72">
        <f>'Individual Responses'!CX46</f>
        <v>185</v>
      </c>
      <c r="G27" s="134">
        <f t="shared" si="0"/>
        <v>55500</v>
      </c>
      <c r="H27" s="134"/>
      <c r="I27" s="135">
        <f>'Individual Responses'!CY46</f>
        <v>1</v>
      </c>
      <c r="J27" s="135">
        <f>'Individual Responses'!DB46</f>
        <v>0</v>
      </c>
      <c r="K27" s="31"/>
    </row>
    <row r="28" spans="1:15">
      <c r="A28" s="136" t="s">
        <v>92</v>
      </c>
      <c r="B28" s="136"/>
      <c r="C28" s="66">
        <f>SUM('Individual Responses'!C48:CW48)</f>
        <v>0</v>
      </c>
      <c r="D28" s="76">
        <f>'Individual Responses'!CZ49</f>
        <v>0</v>
      </c>
      <c r="E28" s="76">
        <f>'Individual Responses'!DA49</f>
        <v>0</v>
      </c>
      <c r="F28" s="68">
        <f>'Individual Responses'!CX48</f>
        <v>0</v>
      </c>
      <c r="G28" s="131">
        <f t="shared" si="0"/>
        <v>0</v>
      </c>
      <c r="H28" s="131"/>
      <c r="I28" s="132">
        <f>'Individual Responses'!CY48</f>
        <v>0</v>
      </c>
      <c r="J28" s="132">
        <f>'Individual Responses'!DB48</f>
        <v>0</v>
      </c>
      <c r="K28" s="31"/>
    </row>
    <row r="29" spans="1:15">
      <c r="A29" s="133" t="s">
        <v>78</v>
      </c>
      <c r="B29" s="133"/>
      <c r="C29" s="71">
        <f>SUM('Individual Responses'!C50:CW50)</f>
        <v>158</v>
      </c>
      <c r="D29" s="77">
        <f>'Individual Responses'!CZ51</f>
        <v>50</v>
      </c>
      <c r="E29" s="77">
        <f>'Individual Responses'!DA51</f>
        <v>38</v>
      </c>
      <c r="F29" s="72">
        <f>'Individual Responses'!CX50</f>
        <v>39.367088607594937</v>
      </c>
      <c r="G29" s="134">
        <f t="shared" si="0"/>
        <v>6220</v>
      </c>
      <c r="H29" s="134"/>
      <c r="I29" s="135">
        <f>'Individual Responses'!CY50</f>
        <v>3</v>
      </c>
      <c r="J29" s="135">
        <f>'Individual Responses'!DB50</f>
        <v>0</v>
      </c>
      <c r="K29" s="31"/>
    </row>
    <row r="30" spans="1:15">
      <c r="A30" s="136" t="s">
        <v>79</v>
      </c>
      <c r="B30" s="136"/>
      <c r="C30" s="66">
        <f>SUM('Individual Responses'!C52:CW52)</f>
        <v>3420</v>
      </c>
      <c r="D30" s="76">
        <f>'Individual Responses'!CZ53</f>
        <v>18</v>
      </c>
      <c r="E30" s="76">
        <f>'Individual Responses'!DA53</f>
        <v>18</v>
      </c>
      <c r="F30" s="68">
        <f>'Individual Responses'!CX52</f>
        <v>18</v>
      </c>
      <c r="G30" s="131">
        <f t="shared" si="0"/>
        <v>61560</v>
      </c>
      <c r="H30" s="131"/>
      <c r="I30" s="132">
        <f>'Individual Responses'!CY52</f>
        <v>1</v>
      </c>
      <c r="J30" s="132">
        <f>'Individual Responses'!DB52</f>
        <v>0</v>
      </c>
      <c r="K30" s="31"/>
    </row>
    <row r="31" spans="1:15">
      <c r="A31" s="133" t="s">
        <v>80</v>
      </c>
      <c r="B31" s="133"/>
      <c r="C31" s="71">
        <f>SUM('Individual Responses'!C54:CW54)</f>
        <v>4000</v>
      </c>
      <c r="D31" s="77">
        <f>'Individual Responses'!CZ55</f>
        <v>0</v>
      </c>
      <c r="E31" s="77">
        <f>'Individual Responses'!DA55</f>
        <v>0</v>
      </c>
      <c r="F31" s="72">
        <f>'Individual Responses'!CX54</f>
        <v>0</v>
      </c>
      <c r="G31" s="134">
        <f t="shared" si="0"/>
        <v>0</v>
      </c>
      <c r="H31" s="134"/>
      <c r="I31" s="135">
        <f>'Individual Responses'!CY54</f>
        <v>1</v>
      </c>
      <c r="J31" s="135">
        <f>'Individual Responses'!DB54</f>
        <v>0</v>
      </c>
      <c r="K31" s="31"/>
    </row>
    <row r="32" spans="1:15">
      <c r="A32" s="136" t="s">
        <v>93</v>
      </c>
      <c r="B32" s="136"/>
      <c r="C32" s="66">
        <f>SUM('Individual Responses'!C56:CW56)</f>
        <v>0</v>
      </c>
      <c r="D32" s="76">
        <f>'Individual Responses'!CZ57</f>
        <v>0</v>
      </c>
      <c r="E32" s="76">
        <f>'Individual Responses'!DA57</f>
        <v>0</v>
      </c>
      <c r="F32" s="68">
        <f>'Individual Responses'!CX56</f>
        <v>0</v>
      </c>
      <c r="G32" s="131">
        <f t="shared" si="0"/>
        <v>0</v>
      </c>
      <c r="H32" s="131"/>
      <c r="I32" s="132">
        <f>'Individual Responses'!CY56</f>
        <v>0</v>
      </c>
      <c r="J32" s="132">
        <f>'Individual Responses'!DB56</f>
        <v>0</v>
      </c>
      <c r="K32" s="31"/>
    </row>
    <row r="33" spans="1:11">
      <c r="A33" s="133" t="s">
        <v>81</v>
      </c>
      <c r="B33" s="133"/>
      <c r="C33" s="71">
        <f>SUM('Individual Responses'!C58:CW58)</f>
        <v>1194</v>
      </c>
      <c r="D33" s="77">
        <f>'Individual Responses'!CZ59</f>
        <v>41</v>
      </c>
      <c r="E33" s="77">
        <f>'Individual Responses'!DA59</f>
        <v>25</v>
      </c>
      <c r="F33" s="72">
        <f>'Individual Responses'!CX58</f>
        <v>37.755443886097154</v>
      </c>
      <c r="G33" s="134">
        <f t="shared" si="0"/>
        <v>45080</v>
      </c>
      <c r="H33" s="134"/>
      <c r="I33" s="135">
        <f>'Individual Responses'!CY58</f>
        <v>4</v>
      </c>
      <c r="J33" s="135">
        <f>'Individual Responses'!DB58</f>
        <v>0</v>
      </c>
      <c r="K33" s="31"/>
    </row>
    <row r="34" spans="1:11">
      <c r="A34" s="136" t="s">
        <v>82</v>
      </c>
      <c r="B34" s="136"/>
      <c r="C34" s="66">
        <f>SUM('Individual Responses'!C60:CW60)</f>
        <v>1830</v>
      </c>
      <c r="D34" s="76">
        <f>'Individual Responses'!CZ61</f>
        <v>55</v>
      </c>
      <c r="E34" s="76">
        <f>'Individual Responses'!DA61</f>
        <v>36</v>
      </c>
      <c r="F34" s="68">
        <f>'Individual Responses'!CX60</f>
        <v>38.841530054644807</v>
      </c>
      <c r="G34" s="131">
        <f t="shared" si="0"/>
        <v>71080</v>
      </c>
      <c r="H34" s="131"/>
      <c r="I34" s="132">
        <f>'Individual Responses'!CY60</f>
        <v>3</v>
      </c>
      <c r="J34" s="132">
        <f>'Individual Responses'!DB60</f>
        <v>0</v>
      </c>
      <c r="K34" s="31"/>
    </row>
    <row r="35" spans="1:11">
      <c r="A35" s="133" t="s">
        <v>83</v>
      </c>
      <c r="B35" s="133"/>
      <c r="C35" s="71">
        <f>SUM('Individual Responses'!C62:CW62)</f>
        <v>1158</v>
      </c>
      <c r="D35" s="77">
        <f>'Individual Responses'!CZ63</f>
        <v>100</v>
      </c>
      <c r="E35" s="77">
        <f>'Individual Responses'!DA63</f>
        <v>36</v>
      </c>
      <c r="F35" s="72">
        <f>'Individual Responses'!CX62</f>
        <v>61.183074265975819</v>
      </c>
      <c r="G35" s="134">
        <f t="shared" si="0"/>
        <v>70850</v>
      </c>
      <c r="H35" s="134"/>
      <c r="I35" s="135">
        <f>'Individual Responses'!CY62</f>
        <v>6</v>
      </c>
      <c r="J35" s="135">
        <f>'Individual Responses'!DB62</f>
        <v>0</v>
      </c>
      <c r="K35" s="31"/>
    </row>
    <row r="36" spans="1:11">
      <c r="A36" s="150" t="s">
        <v>84</v>
      </c>
      <c r="B36" s="150"/>
      <c r="C36" s="74">
        <f>SUM('Individual Responses'!C64:CW64)</f>
        <v>105</v>
      </c>
      <c r="D36" s="48">
        <f>'Individual Responses'!CZ65</f>
        <v>100</v>
      </c>
      <c r="E36" s="48">
        <f>'Individual Responses'!DA65</f>
        <v>38</v>
      </c>
      <c r="F36" s="75">
        <f>'Individual Responses'!CX64</f>
        <v>79.447619047619042</v>
      </c>
      <c r="G36" s="131">
        <f t="shared" si="0"/>
        <v>8342</v>
      </c>
      <c r="H36" s="131"/>
      <c r="I36" s="132">
        <f>'Individual Responses'!CY64</f>
        <v>3</v>
      </c>
      <c r="J36" s="132">
        <f>'Individual Responses'!DB64</f>
        <v>0</v>
      </c>
      <c r="K36" s="31"/>
    </row>
    <row r="37" spans="1:11" ht="16.5" customHeight="1">
      <c r="A37" s="141"/>
      <c r="B37" s="141"/>
      <c r="C37" s="141"/>
      <c r="D37" s="141"/>
      <c r="E37" s="141"/>
      <c r="F37" s="49"/>
      <c r="G37" s="142" t="s">
        <v>94</v>
      </c>
      <c r="H37" s="143"/>
      <c r="I37" s="143"/>
      <c r="J37" s="144"/>
      <c r="K37" s="31"/>
    </row>
    <row r="38" spans="1:11" ht="17">
      <c r="A38" s="151" t="str">
        <f>"AVERAGE WINTER MORTALITY RATE " &amp;"("&amp;A1 &amp;"-" &amp;A1+1 &amp;")"</f>
        <v>AVERAGE WINTER MORTALITY RATE (2015-2016)</v>
      </c>
      <c r="B38" s="151"/>
      <c r="C38" s="151"/>
      <c r="D38" s="151"/>
      <c r="E38" s="151"/>
      <c r="F38" s="50">
        <f>'Individual Responses'!CX69</f>
        <v>0.30678571428571433</v>
      </c>
      <c r="G38" s="145"/>
      <c r="H38" s="146"/>
      <c r="I38" s="146"/>
      <c r="J38" s="147"/>
      <c r="K38" s="31"/>
    </row>
    <row r="39" spans="1:11" ht="17">
      <c r="A39" s="141" t="str">
        <f>"AVERAGE " &amp;A1+1 &amp;" PROJECTED ALMOND POLLINATION FEE*"</f>
        <v>AVERAGE 2016 PROJECTED ALMOND POLLINATION FEE*</v>
      </c>
      <c r="B39" s="141"/>
      <c r="C39" s="141"/>
      <c r="D39" s="141"/>
      <c r="E39" s="141"/>
      <c r="F39" s="51">
        <f>'Individual Responses'!CY74</f>
        <v>179.63984039330654</v>
      </c>
      <c r="G39" s="52" t="s">
        <v>85</v>
      </c>
      <c r="H39" s="52" t="s">
        <v>86</v>
      </c>
      <c r="I39" s="52" t="s">
        <v>87</v>
      </c>
      <c r="J39" s="53" t="s">
        <v>88</v>
      </c>
      <c r="K39" s="31"/>
    </row>
    <row r="40" spans="1:11" ht="17">
      <c r="A40" s="123" t="s">
        <v>101</v>
      </c>
      <c r="B40" s="124"/>
      <c r="C40" s="124"/>
      <c r="D40" s="124"/>
      <c r="E40" s="124"/>
      <c r="F40" s="101">
        <f>'Individual Responses'!CX75</f>
        <v>2.96875</v>
      </c>
      <c r="G40" s="102">
        <f>A1-2</f>
        <v>2013</v>
      </c>
      <c r="H40" s="52">
        <v>154.03</v>
      </c>
      <c r="I40" s="52">
        <v>157.31</v>
      </c>
      <c r="J40" s="56">
        <f>H40-I40</f>
        <v>-3.2800000000000011</v>
      </c>
      <c r="K40" s="31"/>
    </row>
    <row r="41" spans="1:11">
      <c r="A41" s="103"/>
      <c r="B41" s="104"/>
      <c r="C41" s="105"/>
      <c r="D41" s="104"/>
      <c r="E41" s="104"/>
      <c r="F41" s="106"/>
      <c r="G41" s="102">
        <f>A1-1</f>
        <v>2014</v>
      </c>
      <c r="H41" s="54">
        <v>168.13200000000001</v>
      </c>
      <c r="I41" s="55">
        <v>177.71</v>
      </c>
      <c r="J41" s="56">
        <f>H41-I41</f>
        <v>-9.578000000000003</v>
      </c>
    </row>
    <row r="42" spans="1:11">
      <c r="A42" s="107"/>
      <c r="B42" s="31"/>
      <c r="C42" s="108"/>
      <c r="D42" s="31"/>
      <c r="E42" s="31"/>
      <c r="F42" s="109"/>
      <c r="G42" s="102">
        <f>A1</f>
        <v>2015</v>
      </c>
      <c r="H42" s="54">
        <v>184.51</v>
      </c>
      <c r="I42" s="55">
        <f>F11</f>
        <v>175.52376708465914</v>
      </c>
      <c r="J42" s="56">
        <f>H42-I42</f>
        <v>8.9862329153408496</v>
      </c>
    </row>
    <row r="43" spans="1:11">
      <c r="A43" s="110" t="str">
        <f>"*(Weighted by Colonies Pollinating Almonds in " &amp;A1 &amp;")"</f>
        <v>*(Weighted by Colonies Pollinating Almonds in 2015)</v>
      </c>
      <c r="B43" s="111"/>
      <c r="C43" s="112"/>
      <c r="D43" s="111"/>
      <c r="E43" s="111"/>
      <c r="F43" s="113"/>
      <c r="G43" s="102">
        <f>A1+1</f>
        <v>2016</v>
      </c>
      <c r="H43" s="54">
        <f>F39</f>
        <v>179.63984039330654</v>
      </c>
      <c r="I43" s="114"/>
      <c r="J43" s="115" t="str">
        <f>IF(I43=0, "NA",H43-I43)</f>
        <v>NA</v>
      </c>
    </row>
    <row r="44" spans="1:11">
      <c r="G44" s="40"/>
      <c r="H44" s="40"/>
      <c r="I44" s="40"/>
    </row>
    <row r="45" spans="1:11" hidden="1">
      <c r="G45" s="57">
        <f>F39</f>
        <v>179.63984039330654</v>
      </c>
      <c r="H45" s="58">
        <f>F11</f>
        <v>175.52376708465914</v>
      </c>
      <c r="I45" s="56">
        <f>G45-H45</f>
        <v>4.1160733086474011</v>
      </c>
    </row>
    <row r="46" spans="1:11" hidden="1">
      <c r="J46" s="41"/>
    </row>
    <row r="49" spans="11:11">
      <c r="K49" s="42"/>
    </row>
  </sheetData>
  <mergeCells count="104">
    <mergeCell ref="A39:E39"/>
    <mergeCell ref="G37:J38"/>
    <mergeCell ref="B1:J1"/>
    <mergeCell ref="A2:E2"/>
    <mergeCell ref="A36:B36"/>
    <mergeCell ref="G36:H36"/>
    <mergeCell ref="A37:E37"/>
    <mergeCell ref="A38:E38"/>
    <mergeCell ref="A30:B30"/>
    <mergeCell ref="G30:H30"/>
    <mergeCell ref="I30:J30"/>
    <mergeCell ref="A31:B31"/>
    <mergeCell ref="G31:H31"/>
    <mergeCell ref="I31:J31"/>
    <mergeCell ref="A28:B28"/>
    <mergeCell ref="G28:H28"/>
    <mergeCell ref="I28:J28"/>
    <mergeCell ref="A29:B29"/>
    <mergeCell ref="G29:H29"/>
    <mergeCell ref="I29:J29"/>
    <mergeCell ref="A26:B26"/>
    <mergeCell ref="I36:J36"/>
    <mergeCell ref="A34:B34"/>
    <mergeCell ref="G34:H34"/>
    <mergeCell ref="I34:J34"/>
    <mergeCell ref="A35:B35"/>
    <mergeCell ref="G35:H35"/>
    <mergeCell ref="I35:J35"/>
    <mergeCell ref="A32:B32"/>
    <mergeCell ref="G32:H32"/>
    <mergeCell ref="I32:J32"/>
    <mergeCell ref="A33:B33"/>
    <mergeCell ref="G33:H33"/>
    <mergeCell ref="I33:J33"/>
    <mergeCell ref="G26:H26"/>
    <mergeCell ref="I26:J26"/>
    <mergeCell ref="A27:B27"/>
    <mergeCell ref="G27:H27"/>
    <mergeCell ref="I27:J27"/>
    <mergeCell ref="A24:B24"/>
    <mergeCell ref="G24:H24"/>
    <mergeCell ref="I24:J24"/>
    <mergeCell ref="A25:B25"/>
    <mergeCell ref="G25:H25"/>
    <mergeCell ref="I25:J25"/>
    <mergeCell ref="G22:H22"/>
    <mergeCell ref="I22:J22"/>
    <mergeCell ref="A23:B23"/>
    <mergeCell ref="G23:H23"/>
    <mergeCell ref="I23:J23"/>
    <mergeCell ref="I13:J13"/>
    <mergeCell ref="A20:B20"/>
    <mergeCell ref="G20:H20"/>
    <mergeCell ref="I20:J20"/>
    <mergeCell ref="A21:B21"/>
    <mergeCell ref="G21:H21"/>
    <mergeCell ref="I21:J21"/>
    <mergeCell ref="A18:B18"/>
    <mergeCell ref="G18:H18"/>
    <mergeCell ref="I18:J18"/>
    <mergeCell ref="A19:B19"/>
    <mergeCell ref="G19:H19"/>
    <mergeCell ref="I19:J19"/>
    <mergeCell ref="A3:B3"/>
    <mergeCell ref="G3:H3"/>
    <mergeCell ref="I3:J3"/>
    <mergeCell ref="G4:H4"/>
    <mergeCell ref="I4:J4"/>
    <mergeCell ref="A10:B10"/>
    <mergeCell ref="G10:H10"/>
    <mergeCell ref="I10:J10"/>
    <mergeCell ref="A11:B11"/>
    <mergeCell ref="G11:H11"/>
    <mergeCell ref="I11:J11"/>
    <mergeCell ref="A8:B8"/>
    <mergeCell ref="G8:H8"/>
    <mergeCell ref="I8:J8"/>
    <mergeCell ref="A9:B9"/>
    <mergeCell ref="G9:H9"/>
    <mergeCell ref="I9:J9"/>
    <mergeCell ref="A40:E40"/>
    <mergeCell ref="A6:B6"/>
    <mergeCell ref="G6:H6"/>
    <mergeCell ref="I6:J6"/>
    <mergeCell ref="A7:B7"/>
    <mergeCell ref="G7:H7"/>
    <mergeCell ref="I7:J7"/>
    <mergeCell ref="G16:H16"/>
    <mergeCell ref="I16:J16"/>
    <mergeCell ref="A17:B17"/>
    <mergeCell ref="G17:H17"/>
    <mergeCell ref="I17:J17"/>
    <mergeCell ref="A14:B14"/>
    <mergeCell ref="G14:H14"/>
    <mergeCell ref="I14:J14"/>
    <mergeCell ref="A15:B15"/>
    <mergeCell ref="G15:H15"/>
    <mergeCell ref="I15:J15"/>
    <mergeCell ref="A12:B12"/>
    <mergeCell ref="G12:H12"/>
    <mergeCell ref="I12:J12"/>
    <mergeCell ref="A13:B13"/>
    <mergeCell ref="G13:H13"/>
    <mergeCell ref="A22:B22"/>
  </mergeCells>
  <phoneticPr fontId="22" type="noConversion"/>
  <pageMargins left="0.7" right="0.7" top="0.75" bottom="0.75" header="0.3" footer="0.3"/>
  <rowBreaks count="1" manualBreakCount="1">
    <brk id="43" max="16383" man="1" pt="1"/>
  </rowBreaks>
  <colBreaks count="1" manualBreakCount="1">
    <brk id="10"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A79"/>
  <sheetViews>
    <sheetView workbookViewId="0">
      <pane xSplit="2" ySplit="4" topLeftCell="R70" activePane="bottomRight" state="frozen"/>
      <selection pane="topRight" activeCell="C1" sqref="C1"/>
      <selection pane="bottomLeft" activeCell="A5" sqref="A5"/>
      <selection pane="bottomRight" activeCell="M74" sqref="M74"/>
    </sheetView>
  </sheetViews>
  <sheetFormatPr baseColWidth="10" defaultColWidth="8.83203125" defaultRowHeight="14" x14ac:dyDescent="0"/>
  <cols>
    <col min="1" max="1" width="15" style="1" customWidth="1"/>
    <col min="2" max="2" width="20.6640625" style="1" bestFit="1" customWidth="1"/>
    <col min="3" max="89" width="8.83203125" style="1"/>
    <col min="91" max="101" width="8.83203125" style="1"/>
    <col min="102" max="102" width="33.5" style="10" bestFit="1" customWidth="1"/>
    <col min="103" max="103" width="20.6640625" style="1" bestFit="1" customWidth="1"/>
    <col min="104" max="104" width="6" style="1" bestFit="1" customWidth="1"/>
    <col min="105" max="105" width="5" style="1" bestFit="1" customWidth="1"/>
    <col min="106" max="106" width="8.83203125" style="1"/>
    <col min="107" max="107" width="28.6640625" style="1" bestFit="1" customWidth="1"/>
    <col min="108" max="108" width="20.6640625" style="1" bestFit="1" customWidth="1"/>
    <col min="109" max="16384" width="8.83203125" style="1"/>
  </cols>
  <sheetData>
    <row r="2" spans="1:105">
      <c r="CX2" s="12" t="s">
        <v>46</v>
      </c>
      <c r="CY2" s="94">
        <f>SUMPRODUCT(--(C75:CW75&gt;0))</f>
        <v>32</v>
      </c>
    </row>
    <row r="3" spans="1:105" s="27" customFormat="1" ht="15" customHeight="1" thickBot="1">
      <c r="A3" s="167" t="s">
        <v>3</v>
      </c>
      <c r="B3" s="168"/>
      <c r="C3" s="25">
        <v>1</v>
      </c>
      <c r="D3" s="25">
        <v>2</v>
      </c>
      <c r="E3" s="25">
        <v>3</v>
      </c>
      <c r="F3" s="25">
        <v>4</v>
      </c>
      <c r="G3" s="25">
        <v>5</v>
      </c>
      <c r="H3" s="25">
        <v>6</v>
      </c>
      <c r="I3" s="25">
        <v>7</v>
      </c>
      <c r="J3" s="25">
        <v>8</v>
      </c>
      <c r="K3" s="25">
        <v>9</v>
      </c>
      <c r="L3" s="25">
        <v>10</v>
      </c>
      <c r="M3" s="25">
        <v>11</v>
      </c>
      <c r="N3" s="25">
        <v>12</v>
      </c>
      <c r="O3" s="25">
        <v>13</v>
      </c>
      <c r="P3" s="25">
        <v>14</v>
      </c>
      <c r="Q3" s="25">
        <v>15</v>
      </c>
      <c r="R3" s="25">
        <v>16</v>
      </c>
      <c r="S3" s="25">
        <v>17</v>
      </c>
      <c r="T3" s="25">
        <v>18</v>
      </c>
      <c r="U3" s="25">
        <v>19</v>
      </c>
      <c r="V3" s="25">
        <v>20</v>
      </c>
      <c r="W3" s="25">
        <v>21</v>
      </c>
      <c r="X3" s="25">
        <v>22</v>
      </c>
      <c r="Y3" s="25">
        <v>23</v>
      </c>
      <c r="Z3" s="25">
        <v>24</v>
      </c>
      <c r="AA3" s="25">
        <v>25</v>
      </c>
      <c r="AB3" s="25">
        <v>26</v>
      </c>
      <c r="AC3" s="25">
        <v>27</v>
      </c>
      <c r="AD3" s="25">
        <v>28</v>
      </c>
      <c r="AE3" s="25">
        <v>29</v>
      </c>
      <c r="AF3" s="25">
        <v>30</v>
      </c>
      <c r="AG3" s="25">
        <v>31</v>
      </c>
      <c r="AH3" s="25">
        <v>32</v>
      </c>
      <c r="AI3" s="25">
        <v>33</v>
      </c>
      <c r="AJ3" s="25">
        <v>34</v>
      </c>
      <c r="AK3" s="25">
        <v>35</v>
      </c>
      <c r="AL3" s="25">
        <v>36</v>
      </c>
      <c r="AM3" s="25">
        <v>37</v>
      </c>
      <c r="AN3" s="25">
        <v>38</v>
      </c>
      <c r="AO3" s="25">
        <v>39</v>
      </c>
      <c r="AP3" s="25">
        <v>40</v>
      </c>
      <c r="AQ3" s="25">
        <v>41</v>
      </c>
      <c r="AR3" s="25">
        <v>42</v>
      </c>
      <c r="AS3" s="25">
        <v>43</v>
      </c>
      <c r="AT3" s="25">
        <v>44</v>
      </c>
      <c r="AU3" s="25">
        <v>45</v>
      </c>
      <c r="AV3" s="25">
        <v>46</v>
      </c>
      <c r="AW3" s="25">
        <v>47</v>
      </c>
      <c r="AX3" s="25">
        <v>48</v>
      </c>
      <c r="AY3" s="25">
        <v>49</v>
      </c>
      <c r="AZ3" s="25">
        <v>50</v>
      </c>
      <c r="BA3" s="25">
        <v>51</v>
      </c>
      <c r="BB3" s="25">
        <v>52</v>
      </c>
      <c r="BC3" s="25">
        <v>53</v>
      </c>
      <c r="BD3" s="25">
        <v>54</v>
      </c>
      <c r="BE3" s="25">
        <v>55</v>
      </c>
      <c r="BF3" s="25">
        <v>56</v>
      </c>
      <c r="BG3" s="25">
        <v>57</v>
      </c>
      <c r="BH3" s="25">
        <v>58</v>
      </c>
      <c r="BI3" s="25">
        <v>59</v>
      </c>
      <c r="BJ3" s="25">
        <v>60</v>
      </c>
      <c r="BK3" s="25">
        <v>61</v>
      </c>
      <c r="BL3" s="25">
        <v>62</v>
      </c>
      <c r="BM3" s="25">
        <v>63</v>
      </c>
      <c r="BN3" s="25">
        <v>64</v>
      </c>
      <c r="BO3" s="25">
        <v>65</v>
      </c>
      <c r="BP3" s="25">
        <v>66</v>
      </c>
      <c r="BQ3" s="25">
        <v>67</v>
      </c>
      <c r="BR3" s="25">
        <v>68</v>
      </c>
      <c r="BS3" s="25">
        <v>69</v>
      </c>
      <c r="BT3" s="25">
        <v>70</v>
      </c>
      <c r="BU3" s="25">
        <v>71</v>
      </c>
      <c r="BV3" s="25">
        <v>72</v>
      </c>
      <c r="BW3" s="25">
        <v>73</v>
      </c>
      <c r="BX3" s="25">
        <v>74</v>
      </c>
      <c r="BY3" s="25">
        <v>75</v>
      </c>
      <c r="BZ3" s="25">
        <v>76</v>
      </c>
      <c r="CA3" s="25">
        <v>77</v>
      </c>
      <c r="CB3" s="25">
        <v>78</v>
      </c>
      <c r="CC3" s="25">
        <v>79</v>
      </c>
      <c r="CD3" s="25">
        <v>80</v>
      </c>
      <c r="CE3" s="25">
        <v>81</v>
      </c>
      <c r="CF3" s="25">
        <v>82</v>
      </c>
      <c r="CG3" s="25">
        <v>83</v>
      </c>
      <c r="CH3" s="25">
        <v>84</v>
      </c>
      <c r="CI3" s="25">
        <v>85</v>
      </c>
      <c r="CJ3" s="25">
        <v>86</v>
      </c>
      <c r="CK3" s="25">
        <v>87</v>
      </c>
      <c r="CL3" s="25">
        <v>88</v>
      </c>
      <c r="CM3" s="25">
        <v>89</v>
      </c>
      <c r="CN3" s="25">
        <v>90</v>
      </c>
      <c r="CO3" s="25">
        <v>91</v>
      </c>
      <c r="CP3" s="25">
        <v>92</v>
      </c>
      <c r="CQ3" s="25">
        <v>93</v>
      </c>
      <c r="CR3" s="25">
        <v>94</v>
      </c>
      <c r="CS3" s="25">
        <v>95</v>
      </c>
      <c r="CT3" s="25">
        <v>96</v>
      </c>
      <c r="CU3" s="25">
        <v>97</v>
      </c>
      <c r="CV3" s="25">
        <v>98</v>
      </c>
      <c r="CW3" s="25">
        <v>99</v>
      </c>
      <c r="CX3" s="170" t="s">
        <v>4</v>
      </c>
      <c r="CY3" s="166" t="s">
        <v>7</v>
      </c>
      <c r="CZ3" s="166" t="s">
        <v>8</v>
      </c>
      <c r="DA3" s="166" t="s">
        <v>9</v>
      </c>
    </row>
    <row r="4" spans="1:105" ht="21" thickTop="1">
      <c r="A4" s="169" t="s">
        <v>104</v>
      </c>
      <c r="B4" s="169"/>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M4" s="26"/>
      <c r="CN4" s="26"/>
      <c r="CO4" s="26"/>
      <c r="CP4" s="26"/>
      <c r="CQ4" s="26"/>
      <c r="CR4" s="26"/>
      <c r="CS4" s="26"/>
      <c r="CT4" s="26"/>
      <c r="CU4" s="26"/>
      <c r="CV4" s="26"/>
      <c r="CW4" s="26"/>
      <c r="CX4" s="170"/>
      <c r="CY4" s="166"/>
      <c r="CZ4" s="166"/>
      <c r="DA4" s="166"/>
    </row>
    <row r="5" spans="1:105" s="3" customFormat="1">
      <c r="A5" s="171" t="s">
        <v>2</v>
      </c>
      <c r="B5" s="13" t="s">
        <v>0</v>
      </c>
      <c r="C5" s="116"/>
      <c r="D5" s="116">
        <v>1100</v>
      </c>
      <c r="E5" s="116"/>
      <c r="F5" s="16"/>
      <c r="G5" s="16">
        <v>304</v>
      </c>
      <c r="H5" s="16">
        <v>200</v>
      </c>
      <c r="I5" s="16"/>
      <c r="J5" s="16"/>
      <c r="K5" s="16"/>
      <c r="L5" s="16"/>
      <c r="M5" s="16"/>
      <c r="N5" s="16">
        <v>2300</v>
      </c>
      <c r="O5" s="16"/>
      <c r="P5" s="16"/>
      <c r="Q5" s="16"/>
      <c r="R5" s="16"/>
      <c r="S5" s="16"/>
      <c r="T5" s="16">
        <v>140</v>
      </c>
      <c r="U5" s="16">
        <v>7000</v>
      </c>
      <c r="V5" s="16"/>
      <c r="W5" s="16"/>
      <c r="X5" s="16"/>
      <c r="Y5" s="16"/>
      <c r="Z5" s="16"/>
      <c r="AA5" s="16"/>
      <c r="AB5" s="16">
        <v>21300</v>
      </c>
      <c r="AC5" s="16"/>
      <c r="AD5" s="16"/>
      <c r="AE5" s="16"/>
      <c r="AF5" s="16">
        <v>315</v>
      </c>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M5" s="16"/>
      <c r="CN5" s="16"/>
      <c r="CO5" s="16"/>
      <c r="CP5" s="16"/>
      <c r="CQ5" s="16"/>
      <c r="CR5" s="16"/>
      <c r="CS5" s="16"/>
      <c r="CT5" s="16"/>
      <c r="CU5" s="16"/>
      <c r="CV5" s="16"/>
      <c r="CW5" s="16"/>
      <c r="CX5" s="157">
        <f>IFERROR(SUMPRODUCT(C5:CW5, C6:CW6)/SUM(C5:CW5), )</f>
        <v>57.609081723261582</v>
      </c>
      <c r="CY5" s="162">
        <f>SUMPRODUCT(--(C5:CW5&gt;0))</f>
        <v>8</v>
      </c>
      <c r="CZ5" s="82">
        <f>MAX(C5:CW5)</f>
        <v>21300</v>
      </c>
      <c r="DA5" s="82">
        <f>MIN(C5:CW5)</f>
        <v>140</v>
      </c>
    </row>
    <row r="6" spans="1:105" s="4" customFormat="1">
      <c r="A6" s="171"/>
      <c r="B6" s="13" t="s">
        <v>1</v>
      </c>
      <c r="C6" s="117"/>
      <c r="D6" s="117">
        <v>45</v>
      </c>
      <c r="E6" s="117"/>
      <c r="F6" s="17"/>
      <c r="G6" s="17">
        <v>45</v>
      </c>
      <c r="H6" s="17">
        <v>45</v>
      </c>
      <c r="I6" s="17"/>
      <c r="J6" s="17"/>
      <c r="K6" s="17"/>
      <c r="L6" s="17"/>
      <c r="M6" s="17"/>
      <c r="N6" s="17">
        <v>55</v>
      </c>
      <c r="O6" s="17"/>
      <c r="P6" s="17"/>
      <c r="Q6" s="17"/>
      <c r="R6" s="17"/>
      <c r="S6" s="17"/>
      <c r="T6" s="17">
        <v>40</v>
      </c>
      <c r="U6" s="17">
        <v>55</v>
      </c>
      <c r="V6" s="17"/>
      <c r="W6" s="17"/>
      <c r="X6" s="17"/>
      <c r="Y6" s="17"/>
      <c r="Z6" s="17"/>
      <c r="AA6" s="17"/>
      <c r="AB6" s="17">
        <v>60</v>
      </c>
      <c r="AC6" s="17"/>
      <c r="AD6" s="17"/>
      <c r="AE6" s="17"/>
      <c r="AF6" s="17">
        <v>45</v>
      </c>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M6" s="17"/>
      <c r="CN6" s="17"/>
      <c r="CO6" s="17"/>
      <c r="CP6" s="17"/>
      <c r="CQ6" s="17"/>
      <c r="CR6" s="17"/>
      <c r="CS6" s="17"/>
      <c r="CT6" s="17"/>
      <c r="CU6" s="17"/>
      <c r="CV6" s="17"/>
      <c r="CW6" s="17"/>
      <c r="CX6" s="157"/>
      <c r="CY6" s="162"/>
      <c r="CZ6" s="82">
        <f>MAX(C6:CW6)</f>
        <v>60</v>
      </c>
      <c r="DA6" s="82">
        <f>MIN(C6:CW6)</f>
        <v>40</v>
      </c>
    </row>
    <row r="7" spans="1:105" s="2" customFormat="1">
      <c r="A7" s="28" t="s">
        <v>5</v>
      </c>
      <c r="B7" s="14"/>
      <c r="C7" s="118"/>
      <c r="D7" s="118"/>
      <c r="E7" s="1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M7" s="18"/>
      <c r="CN7" s="18"/>
      <c r="CO7" s="18"/>
      <c r="CP7" s="18"/>
      <c r="CQ7" s="18"/>
      <c r="CR7" s="18"/>
      <c r="CS7" s="18"/>
      <c r="CT7" s="18"/>
      <c r="CU7" s="18"/>
      <c r="CV7" s="18"/>
      <c r="CW7" s="18"/>
      <c r="CX7" s="83"/>
      <c r="CY7" s="84"/>
      <c r="CZ7" s="84"/>
      <c r="DA7" s="84">
        <f>MIN(C7:AT7)</f>
        <v>0</v>
      </c>
    </row>
    <row r="8" spans="1:105" s="3" customFormat="1">
      <c r="A8" s="156" t="s">
        <v>6</v>
      </c>
      <c r="B8" s="13" t="s">
        <v>0</v>
      </c>
      <c r="C8" s="116">
        <v>1600</v>
      </c>
      <c r="D8" s="116"/>
      <c r="E8" s="116"/>
      <c r="F8" s="16">
        <v>12000</v>
      </c>
      <c r="G8" s="16">
        <v>2514</v>
      </c>
      <c r="H8" s="16">
        <v>850</v>
      </c>
      <c r="I8" s="16"/>
      <c r="J8" s="16"/>
      <c r="K8" s="16">
        <v>3000</v>
      </c>
      <c r="L8" s="16">
        <v>4200</v>
      </c>
      <c r="M8" s="16"/>
      <c r="N8" s="16"/>
      <c r="O8" s="16">
        <v>864</v>
      </c>
      <c r="P8" s="16">
        <v>2000</v>
      </c>
      <c r="Q8" s="16"/>
      <c r="R8" s="16"/>
      <c r="S8" s="16"/>
      <c r="T8" s="16">
        <v>84</v>
      </c>
      <c r="U8" s="16">
        <v>7900</v>
      </c>
      <c r="V8" s="16"/>
      <c r="W8" s="16">
        <v>576</v>
      </c>
      <c r="X8" s="16">
        <v>18000</v>
      </c>
      <c r="Y8" s="16">
        <v>4400</v>
      </c>
      <c r="Z8" s="16"/>
      <c r="AA8" s="16"/>
      <c r="AB8" s="16">
        <v>12500</v>
      </c>
      <c r="AC8" s="16"/>
      <c r="AD8" s="16"/>
      <c r="AE8" s="16"/>
      <c r="AF8" s="16"/>
      <c r="AG8" s="16">
        <v>2000</v>
      </c>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M8" s="16"/>
      <c r="CN8" s="16"/>
      <c r="CO8" s="16"/>
      <c r="CP8" s="16"/>
      <c r="CQ8" s="16"/>
      <c r="CR8" s="16"/>
      <c r="CS8" s="16"/>
      <c r="CT8" s="16"/>
      <c r="CU8" s="16"/>
      <c r="CV8" s="16"/>
      <c r="CW8" s="16"/>
      <c r="CX8" s="157">
        <f>IFERROR(SUMPRODUCT(C8:CW8, C9:CW9)/SUM(C8:CW8), )</f>
        <v>174.94385277563183</v>
      </c>
      <c r="CY8" s="162">
        <f>SUMPRODUCT(--(C8:CW8&gt;0))</f>
        <v>15</v>
      </c>
      <c r="CZ8" s="82">
        <f t="shared" ref="CZ8:CZ39" si="0">MAX(C8:CW8)</f>
        <v>18000</v>
      </c>
      <c r="DA8" s="82">
        <f t="shared" ref="DA8:DA39" si="1">MIN(C8:CW8)</f>
        <v>84</v>
      </c>
    </row>
    <row r="9" spans="1:105" s="4" customFormat="1">
      <c r="A9" s="156"/>
      <c r="B9" s="13" t="s">
        <v>1</v>
      </c>
      <c r="C9" s="117">
        <v>180</v>
      </c>
      <c r="D9" s="117"/>
      <c r="E9" s="117"/>
      <c r="F9" s="17">
        <v>170</v>
      </c>
      <c r="G9" s="17">
        <v>180</v>
      </c>
      <c r="H9" s="17">
        <v>185</v>
      </c>
      <c r="I9" s="17"/>
      <c r="J9" s="17"/>
      <c r="K9" s="17">
        <v>165</v>
      </c>
      <c r="L9" s="17">
        <v>180</v>
      </c>
      <c r="M9" s="17"/>
      <c r="N9" s="17"/>
      <c r="O9" s="17">
        <v>185</v>
      </c>
      <c r="P9" s="17">
        <v>160</v>
      </c>
      <c r="Q9" s="17"/>
      <c r="R9" s="17"/>
      <c r="S9" s="17"/>
      <c r="T9" s="17">
        <v>165</v>
      </c>
      <c r="U9" s="17">
        <v>177</v>
      </c>
      <c r="V9" s="17"/>
      <c r="W9" s="17">
        <v>185</v>
      </c>
      <c r="X9" s="17">
        <v>170</v>
      </c>
      <c r="Y9" s="17">
        <v>185</v>
      </c>
      <c r="Z9" s="17"/>
      <c r="AA9" s="17"/>
      <c r="AB9" s="17">
        <v>180</v>
      </c>
      <c r="AC9" s="17"/>
      <c r="AD9" s="17"/>
      <c r="AE9" s="17"/>
      <c r="AF9" s="17"/>
      <c r="AG9" s="17">
        <v>185</v>
      </c>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M9" s="17"/>
      <c r="CN9" s="17"/>
      <c r="CO9" s="17"/>
      <c r="CP9" s="17"/>
      <c r="CQ9" s="17"/>
      <c r="CR9" s="17"/>
      <c r="CS9" s="17"/>
      <c r="CT9" s="17"/>
      <c r="CU9" s="17"/>
      <c r="CV9" s="17"/>
      <c r="CW9" s="17"/>
      <c r="CX9" s="157"/>
      <c r="CY9" s="162"/>
      <c r="CZ9" s="82">
        <f t="shared" si="0"/>
        <v>185</v>
      </c>
      <c r="DA9" s="82">
        <f t="shared" si="1"/>
        <v>160</v>
      </c>
    </row>
    <row r="10" spans="1:105" s="6" customFormat="1">
      <c r="A10" s="152" t="s">
        <v>10</v>
      </c>
      <c r="B10" s="15" t="s">
        <v>0</v>
      </c>
      <c r="C10" s="19"/>
      <c r="D10" s="19"/>
      <c r="E10" s="19">
        <v>320</v>
      </c>
      <c r="F10" s="19"/>
      <c r="G10" s="19"/>
      <c r="H10" s="19"/>
      <c r="I10" s="19"/>
      <c r="J10" s="19"/>
      <c r="K10" s="19">
        <v>1200</v>
      </c>
      <c r="L10" s="19"/>
      <c r="M10" s="19">
        <v>20</v>
      </c>
      <c r="N10" s="19"/>
      <c r="O10" s="19"/>
      <c r="P10" s="19">
        <v>2000</v>
      </c>
      <c r="Q10" s="19">
        <v>2700</v>
      </c>
      <c r="R10" s="19">
        <v>700</v>
      </c>
      <c r="S10" s="19"/>
      <c r="T10" s="19"/>
      <c r="U10" s="19"/>
      <c r="V10" s="19">
        <v>120</v>
      </c>
      <c r="W10" s="19"/>
      <c r="X10" s="19"/>
      <c r="Y10" s="19"/>
      <c r="Z10" s="19">
        <v>16</v>
      </c>
      <c r="AA10" s="19"/>
      <c r="AB10" s="19"/>
      <c r="AC10" s="19"/>
      <c r="AD10" s="19"/>
      <c r="AE10" s="19">
        <v>350</v>
      </c>
      <c r="AF10" s="19">
        <v>1200</v>
      </c>
      <c r="AG10" s="19">
        <v>6000</v>
      </c>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M10" s="19"/>
      <c r="CN10" s="19"/>
      <c r="CO10" s="19"/>
      <c r="CP10" s="19"/>
      <c r="CQ10" s="19"/>
      <c r="CR10" s="19"/>
      <c r="CS10" s="19"/>
      <c r="CT10" s="19"/>
      <c r="CU10" s="19"/>
      <c r="CV10" s="19"/>
      <c r="CW10" s="19"/>
      <c r="CX10" s="153">
        <f>IFERROR(SUMPRODUCT(C10:CW10, C11:CW11)/SUM(C10:CW10), )</f>
        <v>177.06891836455628</v>
      </c>
      <c r="CY10" s="163">
        <f>SUMPRODUCT(--(C10:CW10&gt;0))</f>
        <v>11</v>
      </c>
      <c r="CZ10" s="85">
        <f t="shared" si="0"/>
        <v>6000</v>
      </c>
      <c r="DA10" s="85">
        <f t="shared" si="1"/>
        <v>16</v>
      </c>
    </row>
    <row r="11" spans="1:105" s="7" customFormat="1">
      <c r="A11" s="152"/>
      <c r="B11" s="15" t="s">
        <v>1</v>
      </c>
      <c r="C11" s="20"/>
      <c r="D11" s="20"/>
      <c r="E11" s="20">
        <v>160</v>
      </c>
      <c r="F11" s="20"/>
      <c r="G11" s="20"/>
      <c r="H11" s="20"/>
      <c r="I11" s="20"/>
      <c r="J11" s="20"/>
      <c r="K11" s="20">
        <v>155</v>
      </c>
      <c r="L11" s="20"/>
      <c r="M11" s="20">
        <v>130</v>
      </c>
      <c r="N11" s="20"/>
      <c r="O11" s="20"/>
      <c r="P11" s="20">
        <v>180</v>
      </c>
      <c r="Q11" s="20">
        <v>175</v>
      </c>
      <c r="R11" s="20">
        <v>180</v>
      </c>
      <c r="S11" s="20"/>
      <c r="T11" s="20"/>
      <c r="U11" s="20"/>
      <c r="V11" s="20">
        <v>140</v>
      </c>
      <c r="W11" s="20"/>
      <c r="X11" s="20"/>
      <c r="Y11" s="20"/>
      <c r="Z11" s="20">
        <v>185</v>
      </c>
      <c r="AA11" s="20"/>
      <c r="AB11" s="20"/>
      <c r="AC11" s="20"/>
      <c r="AD11" s="20"/>
      <c r="AE11" s="20">
        <v>165</v>
      </c>
      <c r="AF11" s="20">
        <v>170</v>
      </c>
      <c r="AG11" s="20">
        <v>185</v>
      </c>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M11" s="20"/>
      <c r="CN11" s="20"/>
      <c r="CO11" s="20"/>
      <c r="CP11" s="20"/>
      <c r="CQ11" s="20"/>
      <c r="CR11" s="20"/>
      <c r="CS11" s="20"/>
      <c r="CT11" s="20"/>
      <c r="CU11" s="20"/>
      <c r="CV11" s="20"/>
      <c r="CW11" s="20"/>
      <c r="CX11" s="153"/>
      <c r="CY11" s="163"/>
      <c r="CZ11" s="85">
        <f t="shared" si="0"/>
        <v>185</v>
      </c>
      <c r="DA11" s="85">
        <f t="shared" si="1"/>
        <v>130</v>
      </c>
    </row>
    <row r="12" spans="1:105" s="3" customFormat="1">
      <c r="A12" s="156" t="s">
        <v>11</v>
      </c>
      <c r="B12" s="13" t="s">
        <v>0</v>
      </c>
      <c r="C12" s="116"/>
      <c r="D12" s="116">
        <v>1000</v>
      </c>
      <c r="E12" s="116"/>
      <c r="F12" s="16"/>
      <c r="G12" s="16"/>
      <c r="H12" s="16"/>
      <c r="I12" s="16">
        <v>1492</v>
      </c>
      <c r="J12" s="16">
        <v>13000</v>
      </c>
      <c r="K12" s="16"/>
      <c r="L12" s="16"/>
      <c r="M12" s="16"/>
      <c r="N12" s="16"/>
      <c r="O12" s="16"/>
      <c r="P12" s="16"/>
      <c r="Q12" s="16"/>
      <c r="R12" s="16"/>
      <c r="S12" s="16">
        <v>250</v>
      </c>
      <c r="T12" s="16"/>
      <c r="U12" s="16"/>
      <c r="V12" s="16">
        <v>680</v>
      </c>
      <c r="W12" s="16"/>
      <c r="X12" s="16"/>
      <c r="Y12" s="16"/>
      <c r="Z12" s="16"/>
      <c r="AA12" s="16">
        <v>8372</v>
      </c>
      <c r="AB12" s="16"/>
      <c r="AC12" s="16">
        <v>3350</v>
      </c>
      <c r="AD12" s="16">
        <v>10365</v>
      </c>
      <c r="AE12" s="16"/>
      <c r="AF12" s="16"/>
      <c r="AG12" s="16">
        <v>3000</v>
      </c>
      <c r="AH12" s="16">
        <v>15000</v>
      </c>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M12" s="16"/>
      <c r="CN12" s="16"/>
      <c r="CO12" s="16"/>
      <c r="CP12" s="16"/>
      <c r="CQ12" s="16"/>
      <c r="CR12" s="16"/>
      <c r="CS12" s="16"/>
      <c r="CT12" s="16"/>
      <c r="CU12" s="16"/>
      <c r="CV12" s="16"/>
      <c r="CW12" s="16"/>
      <c r="CX12" s="157">
        <f>IFERROR(SUMPRODUCT(C12:CW12, C13:CW13)/SUM(C12:CW12), )</f>
        <v>175.8677378824612</v>
      </c>
      <c r="CY12" s="162">
        <f>SUMPRODUCT(--(C12:CW12&gt;0))</f>
        <v>10</v>
      </c>
      <c r="CZ12" s="82">
        <f t="shared" si="0"/>
        <v>15000</v>
      </c>
      <c r="DA12" s="82">
        <f t="shared" si="1"/>
        <v>250</v>
      </c>
    </row>
    <row r="13" spans="1:105" s="4" customFormat="1">
      <c r="A13" s="156"/>
      <c r="B13" s="13" t="s">
        <v>1</v>
      </c>
      <c r="C13" s="117"/>
      <c r="D13" s="117">
        <v>165</v>
      </c>
      <c r="E13" s="117"/>
      <c r="F13" s="17"/>
      <c r="G13" s="17"/>
      <c r="H13" s="17"/>
      <c r="I13" s="17">
        <v>175</v>
      </c>
      <c r="J13" s="17">
        <v>180</v>
      </c>
      <c r="K13" s="17"/>
      <c r="L13" s="17"/>
      <c r="M13" s="17"/>
      <c r="N13" s="17"/>
      <c r="O13" s="17"/>
      <c r="P13" s="17"/>
      <c r="Q13" s="17"/>
      <c r="R13" s="17"/>
      <c r="S13" s="17">
        <v>165</v>
      </c>
      <c r="T13" s="17"/>
      <c r="U13" s="17"/>
      <c r="V13" s="17">
        <v>180</v>
      </c>
      <c r="W13" s="17"/>
      <c r="X13" s="17"/>
      <c r="Y13" s="17"/>
      <c r="Z13" s="17"/>
      <c r="AA13" s="17">
        <v>180</v>
      </c>
      <c r="AB13" s="17"/>
      <c r="AC13" s="17">
        <v>180</v>
      </c>
      <c r="AD13" s="17">
        <v>160</v>
      </c>
      <c r="AE13" s="17"/>
      <c r="AF13" s="17"/>
      <c r="AG13" s="17">
        <v>180</v>
      </c>
      <c r="AH13" s="17">
        <v>180</v>
      </c>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M13" s="17"/>
      <c r="CN13" s="17"/>
      <c r="CO13" s="17"/>
      <c r="CP13" s="17"/>
      <c r="CQ13" s="17"/>
      <c r="CR13" s="17"/>
      <c r="CS13" s="17"/>
      <c r="CT13" s="17"/>
      <c r="CU13" s="17"/>
      <c r="CV13" s="17"/>
      <c r="CW13" s="17"/>
      <c r="CX13" s="157"/>
      <c r="CY13" s="162"/>
      <c r="CZ13" s="82">
        <f t="shared" si="0"/>
        <v>180</v>
      </c>
      <c r="DA13" s="82">
        <f t="shared" si="1"/>
        <v>160</v>
      </c>
    </row>
    <row r="14" spans="1:105" s="80" customFormat="1" ht="23.25" customHeight="1">
      <c r="A14" s="164" t="s">
        <v>12</v>
      </c>
      <c r="B14" s="79" t="s">
        <v>0</v>
      </c>
      <c r="C14" s="119">
        <f>C8+C10+C12</f>
        <v>1600</v>
      </c>
      <c r="D14" s="119">
        <f>D8+D10+D12</f>
        <v>1000</v>
      </c>
      <c r="E14" s="119">
        <f t="shared" ref="E14:BP14" si="2">E8+E10+E12</f>
        <v>320</v>
      </c>
      <c r="F14" s="81">
        <f t="shared" si="2"/>
        <v>12000</v>
      </c>
      <c r="G14" s="81">
        <f t="shared" si="2"/>
        <v>2514</v>
      </c>
      <c r="H14" s="81">
        <f t="shared" si="2"/>
        <v>850</v>
      </c>
      <c r="I14" s="81">
        <f t="shared" si="2"/>
        <v>1492</v>
      </c>
      <c r="J14" s="81">
        <f t="shared" si="2"/>
        <v>13000</v>
      </c>
      <c r="K14" s="81">
        <f t="shared" si="2"/>
        <v>4200</v>
      </c>
      <c r="L14" s="81">
        <f t="shared" si="2"/>
        <v>4200</v>
      </c>
      <c r="M14" s="81">
        <f t="shared" si="2"/>
        <v>20</v>
      </c>
      <c r="N14" s="81">
        <f t="shared" si="2"/>
        <v>0</v>
      </c>
      <c r="O14" s="81">
        <f t="shared" si="2"/>
        <v>864</v>
      </c>
      <c r="P14" s="81">
        <f t="shared" si="2"/>
        <v>4000</v>
      </c>
      <c r="Q14" s="81">
        <f t="shared" si="2"/>
        <v>2700</v>
      </c>
      <c r="R14" s="81">
        <f t="shared" si="2"/>
        <v>700</v>
      </c>
      <c r="S14" s="81">
        <f t="shared" si="2"/>
        <v>250</v>
      </c>
      <c r="T14" s="81">
        <f t="shared" si="2"/>
        <v>84</v>
      </c>
      <c r="U14" s="81">
        <f t="shared" si="2"/>
        <v>7900</v>
      </c>
      <c r="V14" s="81">
        <f t="shared" si="2"/>
        <v>800</v>
      </c>
      <c r="W14" s="81">
        <f t="shared" si="2"/>
        <v>576</v>
      </c>
      <c r="X14" s="81">
        <f t="shared" si="2"/>
        <v>18000</v>
      </c>
      <c r="Y14" s="81">
        <f t="shared" si="2"/>
        <v>4400</v>
      </c>
      <c r="Z14" s="81">
        <f t="shared" si="2"/>
        <v>16</v>
      </c>
      <c r="AA14" s="81">
        <f t="shared" si="2"/>
        <v>8372</v>
      </c>
      <c r="AB14" s="81">
        <f t="shared" si="2"/>
        <v>12500</v>
      </c>
      <c r="AC14" s="81">
        <f t="shared" si="2"/>
        <v>3350</v>
      </c>
      <c r="AD14" s="81">
        <f t="shared" si="2"/>
        <v>10365</v>
      </c>
      <c r="AE14" s="81">
        <f t="shared" si="2"/>
        <v>350</v>
      </c>
      <c r="AF14" s="81">
        <f t="shared" si="2"/>
        <v>1200</v>
      </c>
      <c r="AG14" s="81">
        <f t="shared" si="2"/>
        <v>11000</v>
      </c>
      <c r="AH14" s="81">
        <f t="shared" si="2"/>
        <v>15000</v>
      </c>
      <c r="AI14" s="81">
        <f t="shared" si="2"/>
        <v>0</v>
      </c>
      <c r="AJ14" s="81">
        <f t="shared" si="2"/>
        <v>0</v>
      </c>
      <c r="AK14" s="81">
        <f t="shared" si="2"/>
        <v>0</v>
      </c>
      <c r="AL14" s="81">
        <f t="shared" si="2"/>
        <v>0</v>
      </c>
      <c r="AM14" s="81">
        <f t="shared" si="2"/>
        <v>0</v>
      </c>
      <c r="AN14" s="81">
        <f t="shared" si="2"/>
        <v>0</v>
      </c>
      <c r="AO14" s="81">
        <f t="shared" si="2"/>
        <v>0</v>
      </c>
      <c r="AP14" s="81">
        <f t="shared" si="2"/>
        <v>0</v>
      </c>
      <c r="AQ14" s="81">
        <f t="shared" si="2"/>
        <v>0</v>
      </c>
      <c r="AR14" s="81">
        <f t="shared" si="2"/>
        <v>0</v>
      </c>
      <c r="AS14" s="81">
        <f t="shared" si="2"/>
        <v>0</v>
      </c>
      <c r="AT14" s="81">
        <f t="shared" si="2"/>
        <v>0</v>
      </c>
      <c r="AU14" s="81">
        <f t="shared" si="2"/>
        <v>0</v>
      </c>
      <c r="AV14" s="81">
        <f t="shared" si="2"/>
        <v>0</v>
      </c>
      <c r="AW14" s="81">
        <f t="shared" si="2"/>
        <v>0</v>
      </c>
      <c r="AX14" s="81">
        <f t="shared" si="2"/>
        <v>0</v>
      </c>
      <c r="AY14" s="81">
        <f t="shared" si="2"/>
        <v>0</v>
      </c>
      <c r="AZ14" s="81">
        <f t="shared" si="2"/>
        <v>0</v>
      </c>
      <c r="BA14" s="81">
        <f t="shared" si="2"/>
        <v>0</v>
      </c>
      <c r="BB14" s="81">
        <f t="shared" si="2"/>
        <v>0</v>
      </c>
      <c r="BC14" s="81">
        <f t="shared" si="2"/>
        <v>0</v>
      </c>
      <c r="BD14" s="81">
        <f t="shared" si="2"/>
        <v>0</v>
      </c>
      <c r="BE14" s="81">
        <f t="shared" si="2"/>
        <v>0</v>
      </c>
      <c r="BF14" s="81">
        <f t="shared" si="2"/>
        <v>0</v>
      </c>
      <c r="BG14" s="81">
        <f t="shared" si="2"/>
        <v>0</v>
      </c>
      <c r="BH14" s="81">
        <f t="shared" si="2"/>
        <v>0</v>
      </c>
      <c r="BI14" s="81">
        <f t="shared" si="2"/>
        <v>0</v>
      </c>
      <c r="BJ14" s="81">
        <f t="shared" si="2"/>
        <v>0</v>
      </c>
      <c r="BK14" s="81">
        <f t="shared" si="2"/>
        <v>0</v>
      </c>
      <c r="BL14" s="81">
        <f t="shared" si="2"/>
        <v>0</v>
      </c>
      <c r="BM14" s="81">
        <f t="shared" si="2"/>
        <v>0</v>
      </c>
      <c r="BN14" s="81">
        <f t="shared" si="2"/>
        <v>0</v>
      </c>
      <c r="BO14" s="81">
        <f t="shared" si="2"/>
        <v>0</v>
      </c>
      <c r="BP14" s="81">
        <f t="shared" si="2"/>
        <v>0</v>
      </c>
      <c r="BQ14" s="81">
        <f t="shared" ref="BQ14:CW14" si="3">BQ8+BQ10+BQ12</f>
        <v>0</v>
      </c>
      <c r="BR14" s="81">
        <f t="shared" si="3"/>
        <v>0</v>
      </c>
      <c r="BS14" s="81">
        <f t="shared" si="3"/>
        <v>0</v>
      </c>
      <c r="BT14" s="81">
        <f t="shared" si="3"/>
        <v>0</v>
      </c>
      <c r="BU14" s="81">
        <f t="shared" si="3"/>
        <v>0</v>
      </c>
      <c r="BV14" s="81">
        <f t="shared" si="3"/>
        <v>0</v>
      </c>
      <c r="BW14" s="81">
        <f t="shared" si="3"/>
        <v>0</v>
      </c>
      <c r="BX14" s="81">
        <f t="shared" si="3"/>
        <v>0</v>
      </c>
      <c r="BY14" s="81">
        <f t="shared" si="3"/>
        <v>0</v>
      </c>
      <c r="BZ14" s="81">
        <f t="shared" si="3"/>
        <v>0</v>
      </c>
      <c r="CA14" s="81">
        <f t="shared" si="3"/>
        <v>0</v>
      </c>
      <c r="CB14" s="81">
        <f t="shared" si="3"/>
        <v>0</v>
      </c>
      <c r="CC14" s="81">
        <f t="shared" si="3"/>
        <v>0</v>
      </c>
      <c r="CD14" s="81">
        <f t="shared" si="3"/>
        <v>0</v>
      </c>
      <c r="CE14" s="81">
        <f t="shared" si="3"/>
        <v>0</v>
      </c>
      <c r="CF14" s="81">
        <f t="shared" si="3"/>
        <v>0</v>
      </c>
      <c r="CG14" s="81">
        <f t="shared" si="3"/>
        <v>0</v>
      </c>
      <c r="CH14" s="81">
        <f t="shared" si="3"/>
        <v>0</v>
      </c>
      <c r="CI14" s="81">
        <f t="shared" si="3"/>
        <v>0</v>
      </c>
      <c r="CJ14" s="81">
        <f t="shared" si="3"/>
        <v>0</v>
      </c>
      <c r="CK14" s="81">
        <f t="shared" si="3"/>
        <v>0</v>
      </c>
      <c r="CL14" s="81">
        <f t="shared" si="3"/>
        <v>0</v>
      </c>
      <c r="CM14" s="81">
        <f t="shared" si="3"/>
        <v>0</v>
      </c>
      <c r="CN14" s="81">
        <f t="shared" si="3"/>
        <v>0</v>
      </c>
      <c r="CO14" s="81">
        <f t="shared" si="3"/>
        <v>0</v>
      </c>
      <c r="CP14" s="81">
        <f t="shared" si="3"/>
        <v>0</v>
      </c>
      <c r="CQ14" s="81">
        <f t="shared" si="3"/>
        <v>0</v>
      </c>
      <c r="CR14" s="81">
        <f t="shared" si="3"/>
        <v>0</v>
      </c>
      <c r="CS14" s="81">
        <f t="shared" si="3"/>
        <v>0</v>
      </c>
      <c r="CT14" s="81">
        <f t="shared" si="3"/>
        <v>0</v>
      </c>
      <c r="CU14" s="81">
        <f t="shared" si="3"/>
        <v>0</v>
      </c>
      <c r="CV14" s="81">
        <f t="shared" si="3"/>
        <v>0</v>
      </c>
      <c r="CW14" s="81">
        <f t="shared" si="3"/>
        <v>0</v>
      </c>
      <c r="CX14" s="160">
        <f>IFERROR(SUMPRODUCT(C14:CW14, C15:CW15)/SUM(C14:CW14),0)</f>
        <v>175.52376708465914</v>
      </c>
      <c r="CY14" s="161">
        <f>SUMPRODUCT(--(C14:CW14&gt;0))</f>
        <v>31</v>
      </c>
      <c r="CZ14" s="86">
        <f t="shared" si="0"/>
        <v>18000</v>
      </c>
      <c r="DA14" s="87">
        <f>MIN(C14:CW14)</f>
        <v>0</v>
      </c>
    </row>
    <row r="15" spans="1:105" s="80" customFormat="1" ht="37.5" customHeight="1">
      <c r="A15" s="164"/>
      <c r="B15" s="79" t="s">
        <v>45</v>
      </c>
      <c r="C15" s="119">
        <f>IFERROR((C8*C9+C10*C11+C12*C13)/C14, )</f>
        <v>180</v>
      </c>
      <c r="D15" s="119">
        <f t="shared" ref="D15:BO15" si="4">IFERROR((D8*D9+D10*D11+D12*D13)/D14, )</f>
        <v>165</v>
      </c>
      <c r="E15" s="119">
        <f t="shared" si="4"/>
        <v>160</v>
      </c>
      <c r="F15" s="81">
        <f t="shared" si="4"/>
        <v>170</v>
      </c>
      <c r="G15" s="81">
        <f t="shared" si="4"/>
        <v>180</v>
      </c>
      <c r="H15" s="81">
        <f t="shared" si="4"/>
        <v>185</v>
      </c>
      <c r="I15" s="81">
        <f t="shared" si="4"/>
        <v>175</v>
      </c>
      <c r="J15" s="81">
        <f t="shared" si="4"/>
        <v>180</v>
      </c>
      <c r="K15" s="81">
        <f t="shared" si="4"/>
        <v>162.14285714285714</v>
      </c>
      <c r="L15" s="81">
        <f t="shared" si="4"/>
        <v>180</v>
      </c>
      <c r="M15" s="81">
        <f t="shared" si="4"/>
        <v>130</v>
      </c>
      <c r="N15" s="81">
        <f t="shared" si="4"/>
        <v>0</v>
      </c>
      <c r="O15" s="81">
        <f t="shared" si="4"/>
        <v>185</v>
      </c>
      <c r="P15" s="81">
        <f t="shared" si="4"/>
        <v>170</v>
      </c>
      <c r="Q15" s="81">
        <f t="shared" si="4"/>
        <v>175</v>
      </c>
      <c r="R15" s="81">
        <f t="shared" si="4"/>
        <v>180</v>
      </c>
      <c r="S15" s="81">
        <f t="shared" si="4"/>
        <v>165</v>
      </c>
      <c r="T15" s="81">
        <f t="shared" si="4"/>
        <v>165</v>
      </c>
      <c r="U15" s="81">
        <f t="shared" si="4"/>
        <v>177</v>
      </c>
      <c r="V15" s="81">
        <f t="shared" si="4"/>
        <v>174</v>
      </c>
      <c r="W15" s="81">
        <f t="shared" si="4"/>
        <v>185</v>
      </c>
      <c r="X15" s="81">
        <f t="shared" si="4"/>
        <v>170</v>
      </c>
      <c r="Y15" s="81">
        <f t="shared" si="4"/>
        <v>185</v>
      </c>
      <c r="Z15" s="81">
        <f t="shared" si="4"/>
        <v>185</v>
      </c>
      <c r="AA15" s="81">
        <f t="shared" si="4"/>
        <v>180</v>
      </c>
      <c r="AB15" s="81">
        <f t="shared" si="4"/>
        <v>180</v>
      </c>
      <c r="AC15" s="81">
        <f t="shared" si="4"/>
        <v>180</v>
      </c>
      <c r="AD15" s="81">
        <f t="shared" si="4"/>
        <v>160</v>
      </c>
      <c r="AE15" s="81">
        <f t="shared" si="4"/>
        <v>165</v>
      </c>
      <c r="AF15" s="81">
        <f t="shared" si="4"/>
        <v>170</v>
      </c>
      <c r="AG15" s="81">
        <f t="shared" si="4"/>
        <v>183.63636363636363</v>
      </c>
      <c r="AH15" s="81">
        <f t="shared" si="4"/>
        <v>180</v>
      </c>
      <c r="AI15" s="81">
        <f t="shared" si="4"/>
        <v>0</v>
      </c>
      <c r="AJ15" s="81">
        <f t="shared" si="4"/>
        <v>0</v>
      </c>
      <c r="AK15" s="81">
        <f t="shared" si="4"/>
        <v>0</v>
      </c>
      <c r="AL15" s="81">
        <f t="shared" si="4"/>
        <v>0</v>
      </c>
      <c r="AM15" s="81">
        <f t="shared" si="4"/>
        <v>0</v>
      </c>
      <c r="AN15" s="81">
        <f t="shared" si="4"/>
        <v>0</v>
      </c>
      <c r="AO15" s="81">
        <f t="shared" si="4"/>
        <v>0</v>
      </c>
      <c r="AP15" s="81">
        <f t="shared" si="4"/>
        <v>0</v>
      </c>
      <c r="AQ15" s="81">
        <f t="shared" si="4"/>
        <v>0</v>
      </c>
      <c r="AR15" s="81">
        <f t="shared" si="4"/>
        <v>0</v>
      </c>
      <c r="AS15" s="81">
        <f t="shared" si="4"/>
        <v>0</v>
      </c>
      <c r="AT15" s="81">
        <f t="shared" si="4"/>
        <v>0</v>
      </c>
      <c r="AU15" s="81">
        <f t="shared" si="4"/>
        <v>0</v>
      </c>
      <c r="AV15" s="81">
        <f t="shared" si="4"/>
        <v>0</v>
      </c>
      <c r="AW15" s="81">
        <f t="shared" si="4"/>
        <v>0</v>
      </c>
      <c r="AX15" s="81">
        <f t="shared" si="4"/>
        <v>0</v>
      </c>
      <c r="AY15" s="81">
        <f t="shared" si="4"/>
        <v>0</v>
      </c>
      <c r="AZ15" s="81">
        <f t="shared" si="4"/>
        <v>0</v>
      </c>
      <c r="BA15" s="81">
        <f t="shared" si="4"/>
        <v>0</v>
      </c>
      <c r="BB15" s="81">
        <f t="shared" si="4"/>
        <v>0</v>
      </c>
      <c r="BC15" s="81">
        <f t="shared" si="4"/>
        <v>0</v>
      </c>
      <c r="BD15" s="81">
        <f t="shared" si="4"/>
        <v>0</v>
      </c>
      <c r="BE15" s="81">
        <f t="shared" si="4"/>
        <v>0</v>
      </c>
      <c r="BF15" s="81">
        <f t="shared" si="4"/>
        <v>0</v>
      </c>
      <c r="BG15" s="81">
        <f t="shared" si="4"/>
        <v>0</v>
      </c>
      <c r="BH15" s="81">
        <f t="shared" si="4"/>
        <v>0</v>
      </c>
      <c r="BI15" s="81">
        <f t="shared" si="4"/>
        <v>0</v>
      </c>
      <c r="BJ15" s="81">
        <f t="shared" si="4"/>
        <v>0</v>
      </c>
      <c r="BK15" s="81">
        <f t="shared" si="4"/>
        <v>0</v>
      </c>
      <c r="BL15" s="81">
        <f t="shared" si="4"/>
        <v>0</v>
      </c>
      <c r="BM15" s="81">
        <f t="shared" si="4"/>
        <v>0</v>
      </c>
      <c r="BN15" s="81">
        <f t="shared" si="4"/>
        <v>0</v>
      </c>
      <c r="BO15" s="81">
        <f t="shared" si="4"/>
        <v>0</v>
      </c>
      <c r="BP15" s="81">
        <f t="shared" ref="BP15:CW15" si="5">IFERROR((BP8*BP9+BP10*BP11+BP12*BP13)/BP14, )</f>
        <v>0</v>
      </c>
      <c r="BQ15" s="81">
        <f t="shared" si="5"/>
        <v>0</v>
      </c>
      <c r="BR15" s="81">
        <f t="shared" si="5"/>
        <v>0</v>
      </c>
      <c r="BS15" s="81">
        <f t="shared" si="5"/>
        <v>0</v>
      </c>
      <c r="BT15" s="81">
        <f t="shared" si="5"/>
        <v>0</v>
      </c>
      <c r="BU15" s="81">
        <f t="shared" si="5"/>
        <v>0</v>
      </c>
      <c r="BV15" s="81">
        <f t="shared" si="5"/>
        <v>0</v>
      </c>
      <c r="BW15" s="81">
        <f t="shared" si="5"/>
        <v>0</v>
      </c>
      <c r="BX15" s="81">
        <f t="shared" si="5"/>
        <v>0</v>
      </c>
      <c r="BY15" s="81">
        <f t="shared" si="5"/>
        <v>0</v>
      </c>
      <c r="BZ15" s="81">
        <f t="shared" si="5"/>
        <v>0</v>
      </c>
      <c r="CA15" s="81">
        <f t="shared" si="5"/>
        <v>0</v>
      </c>
      <c r="CB15" s="81">
        <f t="shared" si="5"/>
        <v>0</v>
      </c>
      <c r="CC15" s="81">
        <f t="shared" si="5"/>
        <v>0</v>
      </c>
      <c r="CD15" s="81">
        <f t="shared" si="5"/>
        <v>0</v>
      </c>
      <c r="CE15" s="81">
        <f t="shared" si="5"/>
        <v>0</v>
      </c>
      <c r="CF15" s="81">
        <f t="shared" si="5"/>
        <v>0</v>
      </c>
      <c r="CG15" s="81">
        <f t="shared" si="5"/>
        <v>0</v>
      </c>
      <c r="CH15" s="81">
        <f t="shared" si="5"/>
        <v>0</v>
      </c>
      <c r="CI15" s="81">
        <f t="shared" si="5"/>
        <v>0</v>
      </c>
      <c r="CJ15" s="81">
        <f t="shared" si="5"/>
        <v>0</v>
      </c>
      <c r="CK15" s="81">
        <f t="shared" si="5"/>
        <v>0</v>
      </c>
      <c r="CL15" s="81">
        <f t="shared" si="5"/>
        <v>0</v>
      </c>
      <c r="CM15" s="81">
        <f t="shared" si="5"/>
        <v>0</v>
      </c>
      <c r="CN15" s="81">
        <f t="shared" si="5"/>
        <v>0</v>
      </c>
      <c r="CO15" s="81">
        <f t="shared" si="5"/>
        <v>0</v>
      </c>
      <c r="CP15" s="81">
        <f t="shared" si="5"/>
        <v>0</v>
      </c>
      <c r="CQ15" s="81">
        <f t="shared" si="5"/>
        <v>0</v>
      </c>
      <c r="CR15" s="81">
        <f t="shared" si="5"/>
        <v>0</v>
      </c>
      <c r="CS15" s="81">
        <f t="shared" si="5"/>
        <v>0</v>
      </c>
      <c r="CT15" s="81">
        <f t="shared" si="5"/>
        <v>0</v>
      </c>
      <c r="CU15" s="81">
        <f t="shared" si="5"/>
        <v>0</v>
      </c>
      <c r="CV15" s="81">
        <f t="shared" si="5"/>
        <v>0</v>
      </c>
      <c r="CW15" s="81">
        <f t="shared" si="5"/>
        <v>0</v>
      </c>
      <c r="CX15" s="160"/>
      <c r="CY15" s="161"/>
      <c r="CZ15" s="86">
        <f t="shared" si="0"/>
        <v>185</v>
      </c>
      <c r="DA15" s="86">
        <f t="shared" ref="DA15" si="6">MIN(C15:CW15)</f>
        <v>0</v>
      </c>
    </row>
    <row r="16" spans="1:105" s="6" customFormat="1">
      <c r="A16" s="152" t="s">
        <v>13</v>
      </c>
      <c r="B16" s="15" t="s">
        <v>0</v>
      </c>
      <c r="C16" s="120">
        <v>160</v>
      </c>
      <c r="D16" s="120"/>
      <c r="E16" s="120"/>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M16" s="21"/>
      <c r="CN16" s="21"/>
      <c r="CO16" s="21"/>
      <c r="CP16" s="21"/>
      <c r="CQ16" s="21"/>
      <c r="CR16" s="21"/>
      <c r="CS16" s="21"/>
      <c r="CT16" s="21"/>
      <c r="CU16" s="21"/>
      <c r="CV16" s="21"/>
      <c r="CW16" s="21"/>
      <c r="CX16" s="153">
        <f>IFERROR(SUMPRODUCT(C16:CW16, C17:CW17)/SUM(C16:CW16), )</f>
        <v>25</v>
      </c>
      <c r="CY16" s="163">
        <f>SUMPRODUCT(--(C16:CW16&gt;0))</f>
        <v>1</v>
      </c>
      <c r="CZ16" s="85">
        <f t="shared" si="0"/>
        <v>160</v>
      </c>
      <c r="DA16" s="85">
        <f t="shared" si="1"/>
        <v>160</v>
      </c>
    </row>
    <row r="17" spans="1:105" s="7" customFormat="1">
      <c r="A17" s="152"/>
      <c r="B17" s="15" t="s">
        <v>1</v>
      </c>
      <c r="C17" s="121">
        <v>25</v>
      </c>
      <c r="D17" s="121"/>
      <c r="E17" s="121"/>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M17" s="22"/>
      <c r="CN17" s="22"/>
      <c r="CO17" s="22"/>
      <c r="CP17" s="22"/>
      <c r="CQ17" s="22"/>
      <c r="CR17" s="22"/>
      <c r="CS17" s="22"/>
      <c r="CT17" s="22"/>
      <c r="CU17" s="22"/>
      <c r="CV17" s="22"/>
      <c r="CW17" s="22"/>
      <c r="CX17" s="153"/>
      <c r="CY17" s="163"/>
      <c r="CZ17" s="85">
        <f t="shared" si="0"/>
        <v>25</v>
      </c>
      <c r="DA17" s="85">
        <f t="shared" si="1"/>
        <v>25</v>
      </c>
    </row>
    <row r="18" spans="1:105" s="3" customFormat="1">
      <c r="A18" s="156" t="s">
        <v>14</v>
      </c>
      <c r="B18" s="13" t="s">
        <v>0</v>
      </c>
      <c r="C18" s="116"/>
      <c r="D18" s="116"/>
      <c r="E18" s="1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M18" s="16"/>
      <c r="CN18" s="16"/>
      <c r="CO18" s="16"/>
      <c r="CP18" s="16"/>
      <c r="CQ18" s="16"/>
      <c r="CR18" s="16"/>
      <c r="CS18" s="16"/>
      <c r="CT18" s="16"/>
      <c r="CU18" s="16"/>
      <c r="CV18" s="16"/>
      <c r="CW18" s="16"/>
      <c r="CX18" s="157">
        <f>IFERROR(SUMPRODUCT(C18:CW18, C19:CW19)/SUM(C18:CW18), )</f>
        <v>0</v>
      </c>
      <c r="CY18" s="158">
        <f>SUMPRODUCT(--(C18:CW18&gt;0))</f>
        <v>0</v>
      </c>
      <c r="CZ18" s="82">
        <f t="shared" si="0"/>
        <v>0</v>
      </c>
      <c r="DA18" s="82">
        <f t="shared" si="1"/>
        <v>0</v>
      </c>
    </row>
    <row r="19" spans="1:105" s="4" customFormat="1">
      <c r="A19" s="156"/>
      <c r="B19" s="13" t="s">
        <v>1</v>
      </c>
      <c r="C19" s="117"/>
      <c r="D19" s="117"/>
      <c r="E19" s="1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M19" s="17"/>
      <c r="CN19" s="17"/>
      <c r="CO19" s="17"/>
      <c r="CP19" s="17"/>
      <c r="CQ19" s="17"/>
      <c r="CR19" s="17"/>
      <c r="CS19" s="17"/>
      <c r="CT19" s="17"/>
      <c r="CU19" s="17"/>
      <c r="CV19" s="17"/>
      <c r="CW19" s="17"/>
      <c r="CX19" s="157"/>
      <c r="CY19" s="159"/>
      <c r="CZ19" s="82">
        <f t="shared" si="0"/>
        <v>0</v>
      </c>
      <c r="DA19" s="82">
        <f t="shared" si="1"/>
        <v>0</v>
      </c>
    </row>
    <row r="20" spans="1:105" s="6" customFormat="1">
      <c r="A20" s="152" t="s">
        <v>15</v>
      </c>
      <c r="B20" s="15" t="s">
        <v>0</v>
      </c>
      <c r="C20" s="120"/>
      <c r="D20" s="120"/>
      <c r="E20" s="120"/>
      <c r="F20" s="21"/>
      <c r="G20" s="21"/>
      <c r="H20" s="21"/>
      <c r="I20" s="21"/>
      <c r="J20" s="21"/>
      <c r="K20" s="21"/>
      <c r="L20" s="21"/>
      <c r="M20" s="21"/>
      <c r="N20" s="21"/>
      <c r="O20" s="21">
        <v>1056</v>
      </c>
      <c r="P20" s="21"/>
      <c r="Q20" s="21"/>
      <c r="R20" s="21"/>
      <c r="S20" s="21"/>
      <c r="T20" s="21"/>
      <c r="U20" s="21">
        <v>2000</v>
      </c>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M20" s="21"/>
      <c r="CN20" s="21"/>
      <c r="CO20" s="21"/>
      <c r="CP20" s="21"/>
      <c r="CQ20" s="21"/>
      <c r="CR20" s="21"/>
      <c r="CS20" s="21"/>
      <c r="CT20" s="21"/>
      <c r="CU20" s="21"/>
      <c r="CV20" s="21"/>
      <c r="CW20" s="21"/>
      <c r="CX20" s="153">
        <f>IFERROR(SUMPRODUCT(C20:CW20, C21:CW21)/SUM(C20:CW20), )</f>
        <v>30</v>
      </c>
      <c r="CY20" s="154">
        <f>SUMPRODUCT(--(C20:CW20&gt;0))</f>
        <v>2</v>
      </c>
      <c r="CZ20" s="85">
        <f t="shared" si="0"/>
        <v>2000</v>
      </c>
      <c r="DA20" s="85">
        <f t="shared" si="1"/>
        <v>1056</v>
      </c>
    </row>
    <row r="21" spans="1:105" s="7" customFormat="1">
      <c r="A21" s="152"/>
      <c r="B21" s="15" t="s">
        <v>1</v>
      </c>
      <c r="C21" s="121"/>
      <c r="D21" s="121"/>
      <c r="E21" s="121"/>
      <c r="F21" s="22"/>
      <c r="G21" s="22"/>
      <c r="H21" s="22"/>
      <c r="I21" s="22"/>
      <c r="J21" s="22"/>
      <c r="K21" s="22">
        <v>0</v>
      </c>
      <c r="L21" s="22"/>
      <c r="M21" s="22"/>
      <c r="N21" s="22"/>
      <c r="O21" s="22">
        <v>30</v>
      </c>
      <c r="P21" s="22"/>
      <c r="Q21" s="22"/>
      <c r="R21" s="22"/>
      <c r="S21" s="22"/>
      <c r="T21" s="22"/>
      <c r="U21" s="22">
        <v>30</v>
      </c>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M21" s="22"/>
      <c r="CN21" s="22"/>
      <c r="CO21" s="22"/>
      <c r="CP21" s="22"/>
      <c r="CQ21" s="22"/>
      <c r="CR21" s="22"/>
      <c r="CS21" s="22"/>
      <c r="CT21" s="22"/>
      <c r="CU21" s="22"/>
      <c r="CV21" s="22"/>
      <c r="CW21" s="22"/>
      <c r="CX21" s="153"/>
      <c r="CY21" s="155"/>
      <c r="CZ21" s="85">
        <f t="shared" si="0"/>
        <v>30</v>
      </c>
      <c r="DA21" s="85">
        <f t="shared" si="1"/>
        <v>0</v>
      </c>
    </row>
    <row r="22" spans="1:105" s="3" customFormat="1">
      <c r="A22" s="156" t="s">
        <v>16</v>
      </c>
      <c r="B22" s="13" t="s">
        <v>0</v>
      </c>
      <c r="C22" s="116"/>
      <c r="D22" s="116"/>
      <c r="E22" s="116">
        <v>40</v>
      </c>
      <c r="F22" s="16"/>
      <c r="G22" s="16"/>
      <c r="H22" s="16"/>
      <c r="I22" s="16"/>
      <c r="J22" s="16"/>
      <c r="K22" s="16">
        <v>3000</v>
      </c>
      <c r="L22" s="16"/>
      <c r="M22" s="16"/>
      <c r="N22" s="16"/>
      <c r="O22" s="16"/>
      <c r="P22" s="16"/>
      <c r="Q22" s="16"/>
      <c r="R22" s="16"/>
      <c r="S22" s="16"/>
      <c r="T22" s="16"/>
      <c r="U22" s="16"/>
      <c r="V22" s="16"/>
      <c r="W22" s="16"/>
      <c r="X22" s="16"/>
      <c r="Y22" s="16"/>
      <c r="Z22" s="16"/>
      <c r="AA22" s="16"/>
      <c r="AB22" s="16">
        <v>10000</v>
      </c>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M22" s="16"/>
      <c r="CN22" s="16"/>
      <c r="CO22" s="16"/>
      <c r="CP22" s="16"/>
      <c r="CQ22" s="16"/>
      <c r="CR22" s="16"/>
      <c r="CS22" s="16"/>
      <c r="CT22" s="16"/>
      <c r="CU22" s="16"/>
      <c r="CV22" s="16"/>
      <c r="CW22" s="16"/>
      <c r="CX22" s="157">
        <f>IFERROR(SUMPRODUCT(C22:CW22, C23:CW23)/SUM(C22:CW22), )</f>
        <v>0</v>
      </c>
      <c r="CY22" s="158">
        <f>SUMPRODUCT(--(C22:CW22&gt;0))</f>
        <v>3</v>
      </c>
      <c r="CZ22" s="82">
        <f t="shared" si="0"/>
        <v>10000</v>
      </c>
      <c r="DA22" s="82">
        <f t="shared" si="1"/>
        <v>40</v>
      </c>
    </row>
    <row r="23" spans="1:105" s="4" customFormat="1">
      <c r="A23" s="156"/>
      <c r="B23" s="13" t="s">
        <v>1</v>
      </c>
      <c r="C23" s="117"/>
      <c r="D23" s="117"/>
      <c r="E23" s="117">
        <v>0</v>
      </c>
      <c r="F23" s="17"/>
      <c r="G23" s="17"/>
      <c r="H23" s="17"/>
      <c r="I23" s="17"/>
      <c r="J23" s="17"/>
      <c r="K23" s="17">
        <v>0</v>
      </c>
      <c r="L23" s="17"/>
      <c r="M23" s="17"/>
      <c r="N23" s="17"/>
      <c r="O23" s="17"/>
      <c r="P23" s="17"/>
      <c r="Q23" s="17"/>
      <c r="R23" s="17"/>
      <c r="S23" s="17"/>
      <c r="T23" s="17"/>
      <c r="U23" s="17"/>
      <c r="V23" s="17"/>
      <c r="W23" s="17"/>
      <c r="X23" s="17"/>
      <c r="Y23" s="17"/>
      <c r="Z23" s="17"/>
      <c r="AA23" s="17"/>
      <c r="AB23" s="17">
        <v>0</v>
      </c>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M23" s="17"/>
      <c r="CN23" s="17"/>
      <c r="CO23" s="17"/>
      <c r="CP23" s="17"/>
      <c r="CQ23" s="17"/>
      <c r="CR23" s="17"/>
      <c r="CS23" s="17"/>
      <c r="CT23" s="17"/>
      <c r="CU23" s="17"/>
      <c r="CV23" s="17"/>
      <c r="CW23" s="17"/>
      <c r="CX23" s="157"/>
      <c r="CY23" s="159"/>
      <c r="CZ23" s="82">
        <f t="shared" si="0"/>
        <v>0</v>
      </c>
      <c r="DA23" s="82">
        <f t="shared" si="1"/>
        <v>0</v>
      </c>
    </row>
    <row r="24" spans="1:105" s="6" customFormat="1">
      <c r="A24" s="152" t="s">
        <v>17</v>
      </c>
      <c r="B24" s="15" t="s">
        <v>0</v>
      </c>
      <c r="C24" s="120"/>
      <c r="D24" s="120"/>
      <c r="E24" s="120"/>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M24" s="21"/>
      <c r="CN24" s="21"/>
      <c r="CO24" s="21"/>
      <c r="CP24" s="21"/>
      <c r="CQ24" s="21"/>
      <c r="CR24" s="21"/>
      <c r="CS24" s="21"/>
      <c r="CT24" s="21"/>
      <c r="CU24" s="21"/>
      <c r="CV24" s="21"/>
      <c r="CW24" s="21"/>
      <c r="CX24" s="153">
        <f>IFERROR(SUMPRODUCT(C24:CW24, C25:CW25)/SUM(C24:CW24), )</f>
        <v>0</v>
      </c>
      <c r="CY24" s="154">
        <f>SUMPRODUCT(--(C24:CW24&gt;0))</f>
        <v>0</v>
      </c>
      <c r="CZ24" s="85">
        <f t="shared" si="0"/>
        <v>0</v>
      </c>
      <c r="DA24" s="85">
        <f t="shared" si="1"/>
        <v>0</v>
      </c>
    </row>
    <row r="25" spans="1:105" s="7" customFormat="1">
      <c r="A25" s="152"/>
      <c r="B25" s="15" t="s">
        <v>1</v>
      </c>
      <c r="C25" s="121"/>
      <c r="D25" s="121"/>
      <c r="E25" s="121"/>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M25" s="22"/>
      <c r="CN25" s="22"/>
      <c r="CO25" s="22"/>
      <c r="CP25" s="22"/>
      <c r="CQ25" s="22"/>
      <c r="CR25" s="22"/>
      <c r="CS25" s="22"/>
      <c r="CT25" s="22"/>
      <c r="CU25" s="22"/>
      <c r="CV25" s="22"/>
      <c r="CW25" s="22"/>
      <c r="CX25" s="153"/>
      <c r="CY25" s="155"/>
      <c r="CZ25" s="85">
        <f t="shared" si="0"/>
        <v>0</v>
      </c>
      <c r="DA25" s="85">
        <f t="shared" si="1"/>
        <v>0</v>
      </c>
    </row>
    <row r="26" spans="1:105" s="3" customFormat="1">
      <c r="A26" s="156" t="s">
        <v>18</v>
      </c>
      <c r="B26" s="13" t="s">
        <v>0</v>
      </c>
      <c r="C26" s="116"/>
      <c r="D26" s="116"/>
      <c r="E26" s="1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v>35</v>
      </c>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M26" s="16"/>
      <c r="CN26" s="16"/>
      <c r="CO26" s="16"/>
      <c r="CP26" s="16"/>
      <c r="CQ26" s="16"/>
      <c r="CR26" s="16"/>
      <c r="CS26" s="16"/>
      <c r="CT26" s="16"/>
      <c r="CU26" s="16"/>
      <c r="CV26" s="16"/>
      <c r="CW26" s="16"/>
      <c r="CX26" s="157">
        <f>IFERROR(SUMPRODUCT(C26:CW26, C27:CW27)/SUM(C26:CW26), )</f>
        <v>55</v>
      </c>
      <c r="CY26" s="158">
        <f>SUMPRODUCT(--(C26:CW26&gt;0))</f>
        <v>1</v>
      </c>
      <c r="CZ26" s="82">
        <f t="shared" si="0"/>
        <v>35</v>
      </c>
      <c r="DA26" s="82">
        <f t="shared" si="1"/>
        <v>35</v>
      </c>
    </row>
    <row r="27" spans="1:105" s="4" customFormat="1">
      <c r="A27" s="156"/>
      <c r="B27" s="13" t="s">
        <v>1</v>
      </c>
      <c r="C27" s="117"/>
      <c r="D27" s="117"/>
      <c r="E27" s="1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v>55</v>
      </c>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M27" s="17"/>
      <c r="CN27" s="17"/>
      <c r="CO27" s="17"/>
      <c r="CP27" s="17"/>
      <c r="CQ27" s="17"/>
      <c r="CR27" s="17"/>
      <c r="CS27" s="17"/>
      <c r="CT27" s="17"/>
      <c r="CU27" s="17"/>
      <c r="CV27" s="17"/>
      <c r="CW27" s="17"/>
      <c r="CX27" s="157"/>
      <c r="CY27" s="159"/>
      <c r="CZ27" s="82">
        <f t="shared" si="0"/>
        <v>55</v>
      </c>
      <c r="DA27" s="82">
        <f t="shared" si="1"/>
        <v>55</v>
      </c>
    </row>
    <row r="28" spans="1:105" s="6" customFormat="1">
      <c r="A28" s="152" t="s">
        <v>19</v>
      </c>
      <c r="B28" s="15" t="s">
        <v>0</v>
      </c>
      <c r="C28" s="23"/>
      <c r="D28" s="23">
        <v>1000</v>
      </c>
      <c r="E28" s="23"/>
      <c r="F28" s="23"/>
      <c r="G28" s="23"/>
      <c r="H28" s="23"/>
      <c r="I28" s="23"/>
      <c r="J28" s="23"/>
      <c r="K28" s="23"/>
      <c r="L28" s="23"/>
      <c r="M28" s="23"/>
      <c r="N28" s="23"/>
      <c r="O28" s="23">
        <v>96</v>
      </c>
      <c r="P28" s="23"/>
      <c r="Q28" s="23"/>
      <c r="R28" s="23">
        <v>180</v>
      </c>
      <c r="S28" s="23"/>
      <c r="T28" s="23">
        <v>40</v>
      </c>
      <c r="U28" s="23"/>
      <c r="V28" s="23"/>
      <c r="W28" s="23"/>
      <c r="X28" s="23"/>
      <c r="Y28" s="23"/>
      <c r="Z28" s="23"/>
      <c r="AA28" s="23"/>
      <c r="AB28" s="23"/>
      <c r="AC28" s="23"/>
      <c r="AD28" s="23"/>
      <c r="AE28" s="23">
        <v>30</v>
      </c>
      <c r="AF28" s="23">
        <v>1000</v>
      </c>
      <c r="AG28" s="23">
        <v>800</v>
      </c>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M28" s="23"/>
      <c r="CN28" s="23"/>
      <c r="CO28" s="23"/>
      <c r="CP28" s="23"/>
      <c r="CQ28" s="23"/>
      <c r="CR28" s="23"/>
      <c r="CS28" s="23"/>
      <c r="CT28" s="23"/>
      <c r="CU28" s="23"/>
      <c r="CV28" s="23"/>
      <c r="CW28" s="23"/>
      <c r="CX28" s="153">
        <f>IFERROR(SUMPRODUCT(C28:CW28, C29:CW29)/SUM(C28:CW28), )</f>
        <v>37.590591226954864</v>
      </c>
      <c r="CY28" s="154">
        <f>SUMPRODUCT(--(C28:CW28&gt;0))</f>
        <v>7</v>
      </c>
      <c r="CZ28" s="85">
        <f t="shared" si="0"/>
        <v>1000</v>
      </c>
      <c r="DA28" s="85">
        <f t="shared" si="1"/>
        <v>30</v>
      </c>
    </row>
    <row r="29" spans="1:105" s="7" customFormat="1">
      <c r="A29" s="152"/>
      <c r="B29" s="15" t="s">
        <v>1</v>
      </c>
      <c r="C29" s="24"/>
      <c r="D29" s="24">
        <v>40</v>
      </c>
      <c r="E29" s="24"/>
      <c r="F29" s="24"/>
      <c r="G29" s="24"/>
      <c r="H29" s="24"/>
      <c r="I29" s="24"/>
      <c r="J29" s="24"/>
      <c r="K29" s="24"/>
      <c r="L29" s="24"/>
      <c r="M29" s="24"/>
      <c r="N29" s="24"/>
      <c r="O29" s="24">
        <v>50</v>
      </c>
      <c r="P29" s="24"/>
      <c r="Q29" s="24"/>
      <c r="R29" s="24">
        <v>22</v>
      </c>
      <c r="S29" s="24"/>
      <c r="T29" s="24">
        <v>40</v>
      </c>
      <c r="U29" s="24"/>
      <c r="V29" s="24"/>
      <c r="W29" s="24"/>
      <c r="X29" s="24"/>
      <c r="Y29" s="24"/>
      <c r="Z29" s="24"/>
      <c r="AA29" s="24"/>
      <c r="AB29" s="24"/>
      <c r="AC29" s="24"/>
      <c r="AD29" s="24"/>
      <c r="AE29" s="24">
        <v>30</v>
      </c>
      <c r="AF29" s="24">
        <v>35</v>
      </c>
      <c r="AG29" s="24">
        <v>40</v>
      </c>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M29" s="24"/>
      <c r="CN29" s="24"/>
      <c r="CO29" s="24"/>
      <c r="CP29" s="24"/>
      <c r="CQ29" s="24"/>
      <c r="CR29" s="24"/>
      <c r="CS29" s="24"/>
      <c r="CT29" s="24"/>
      <c r="CU29" s="24"/>
      <c r="CV29" s="24"/>
      <c r="CW29" s="24"/>
      <c r="CX29" s="153"/>
      <c r="CY29" s="155"/>
      <c r="CZ29" s="85">
        <f t="shared" si="0"/>
        <v>50</v>
      </c>
      <c r="DA29" s="85">
        <f t="shared" si="1"/>
        <v>22</v>
      </c>
    </row>
    <row r="30" spans="1:105" s="3" customFormat="1">
      <c r="A30" s="156" t="s">
        <v>20</v>
      </c>
      <c r="B30" s="13" t="s">
        <v>0</v>
      </c>
      <c r="C30" s="116"/>
      <c r="D30" s="116"/>
      <c r="E30" s="116"/>
      <c r="F30" s="16"/>
      <c r="G30" s="16"/>
      <c r="H30" s="16"/>
      <c r="I30" s="16"/>
      <c r="J30" s="16"/>
      <c r="K30" s="16"/>
      <c r="L30" s="16">
        <v>200</v>
      </c>
      <c r="M30" s="16"/>
      <c r="N30" s="16">
        <v>120</v>
      </c>
      <c r="O30" s="16"/>
      <c r="P30" s="16"/>
      <c r="Q30" s="16"/>
      <c r="R30" s="16"/>
      <c r="S30" s="16"/>
      <c r="T30" s="16"/>
      <c r="U30" s="16">
        <v>400</v>
      </c>
      <c r="V30" s="16"/>
      <c r="W30" s="16"/>
      <c r="X30" s="16"/>
      <c r="Y30" s="16"/>
      <c r="Z30" s="16"/>
      <c r="AA30" s="16"/>
      <c r="AB30" s="16"/>
      <c r="AC30" s="16"/>
      <c r="AD30" s="16"/>
      <c r="AE30" s="16"/>
      <c r="AF30" s="16">
        <v>10050</v>
      </c>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M30" s="16"/>
      <c r="CN30" s="16"/>
      <c r="CO30" s="16"/>
      <c r="CP30" s="16"/>
      <c r="CQ30" s="16"/>
      <c r="CR30" s="16"/>
      <c r="CS30" s="16"/>
      <c r="CT30" s="16"/>
      <c r="CU30" s="16"/>
      <c r="CV30" s="16"/>
      <c r="CW30" s="16"/>
      <c r="CX30" s="157">
        <f>IFERROR(SUMPRODUCT(C30:CW30, C31:CW31)/SUM(C30:CW30), )</f>
        <v>11.676880222841225</v>
      </c>
      <c r="CY30" s="158">
        <f>SUMPRODUCT(--(C30:CW30&gt;0))</f>
        <v>4</v>
      </c>
      <c r="CZ30" s="82">
        <f t="shared" si="0"/>
        <v>10050</v>
      </c>
      <c r="DA30" s="82">
        <f t="shared" si="1"/>
        <v>120</v>
      </c>
    </row>
    <row r="31" spans="1:105" s="4" customFormat="1">
      <c r="A31" s="156"/>
      <c r="B31" s="13" t="s">
        <v>1</v>
      </c>
      <c r="C31" s="117"/>
      <c r="D31" s="117"/>
      <c r="E31" s="117"/>
      <c r="F31" s="17"/>
      <c r="G31" s="17"/>
      <c r="H31" s="17"/>
      <c r="I31" s="17"/>
      <c r="J31" s="17"/>
      <c r="K31" s="17"/>
      <c r="L31" s="17">
        <v>180</v>
      </c>
      <c r="M31" s="17"/>
      <c r="N31" s="17">
        <v>148</v>
      </c>
      <c r="O31" s="17"/>
      <c r="P31" s="17"/>
      <c r="Q31" s="17"/>
      <c r="R31" s="17"/>
      <c r="S31" s="17"/>
      <c r="T31" s="17"/>
      <c r="U31" s="17">
        <v>180</v>
      </c>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M31" s="17"/>
      <c r="CN31" s="17"/>
      <c r="CO31" s="17"/>
      <c r="CP31" s="17"/>
      <c r="CQ31" s="17"/>
      <c r="CR31" s="17"/>
      <c r="CS31" s="17"/>
      <c r="CT31" s="17"/>
      <c r="CU31" s="17"/>
      <c r="CV31" s="17"/>
      <c r="CW31" s="17"/>
      <c r="CX31" s="157"/>
      <c r="CY31" s="159"/>
      <c r="CZ31" s="82">
        <f t="shared" si="0"/>
        <v>180</v>
      </c>
      <c r="DA31" s="82">
        <f t="shared" si="1"/>
        <v>148</v>
      </c>
    </row>
    <row r="32" spans="1:105" s="6" customFormat="1">
      <c r="A32" s="152" t="s">
        <v>21</v>
      </c>
      <c r="B32" s="15" t="s">
        <v>0</v>
      </c>
      <c r="C32" s="120"/>
      <c r="D32" s="120"/>
      <c r="E32" s="120"/>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M32" s="21"/>
      <c r="CN32" s="21"/>
      <c r="CO32" s="21"/>
      <c r="CP32" s="21"/>
      <c r="CQ32" s="21"/>
      <c r="CR32" s="21"/>
      <c r="CS32" s="21"/>
      <c r="CT32" s="21"/>
      <c r="CU32" s="21"/>
      <c r="CV32" s="21"/>
      <c r="CW32" s="21"/>
      <c r="CX32" s="153">
        <f>IFERROR(SUMPRODUCT(C32:CW32, C33:CW33)/SUM(C32:CW32), )</f>
        <v>0</v>
      </c>
      <c r="CY32" s="154">
        <f>SUMPRODUCT(--(C32:CW32&gt;0))</f>
        <v>0</v>
      </c>
      <c r="CZ32" s="85">
        <f t="shared" si="0"/>
        <v>0</v>
      </c>
      <c r="DA32" s="85">
        <f t="shared" si="1"/>
        <v>0</v>
      </c>
    </row>
    <row r="33" spans="1:105" s="7" customFormat="1">
      <c r="A33" s="152"/>
      <c r="B33" s="15" t="s">
        <v>1</v>
      </c>
      <c r="C33" s="121"/>
      <c r="D33" s="121"/>
      <c r="E33" s="121"/>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M33" s="22"/>
      <c r="CN33" s="22"/>
      <c r="CO33" s="22"/>
      <c r="CP33" s="22"/>
      <c r="CQ33" s="22"/>
      <c r="CR33" s="22"/>
      <c r="CS33" s="22"/>
      <c r="CT33" s="22"/>
      <c r="CU33" s="22"/>
      <c r="CV33" s="22"/>
      <c r="CW33" s="22"/>
      <c r="CX33" s="153"/>
      <c r="CY33" s="155"/>
      <c r="CZ33" s="85">
        <f t="shared" si="0"/>
        <v>0</v>
      </c>
      <c r="DA33" s="85">
        <f t="shared" si="1"/>
        <v>0</v>
      </c>
    </row>
    <row r="34" spans="1:105" s="3" customFormat="1">
      <c r="A34" s="156" t="s">
        <v>22</v>
      </c>
      <c r="B34" s="13" t="s">
        <v>0</v>
      </c>
      <c r="C34" s="116"/>
      <c r="D34" s="116"/>
      <c r="E34" s="116"/>
      <c r="F34" s="16"/>
      <c r="G34" s="16"/>
      <c r="H34" s="16"/>
      <c r="I34" s="16"/>
      <c r="J34" s="16">
        <v>500</v>
      </c>
      <c r="K34" s="16"/>
      <c r="L34" s="16"/>
      <c r="M34" s="16"/>
      <c r="N34" s="16"/>
      <c r="O34" s="16"/>
      <c r="P34" s="16"/>
      <c r="Q34" s="16"/>
      <c r="R34" s="16"/>
      <c r="S34" s="16"/>
      <c r="T34" s="16"/>
      <c r="U34" s="16"/>
      <c r="V34" s="16"/>
      <c r="W34" s="16"/>
      <c r="X34" s="16"/>
      <c r="Y34" s="16"/>
      <c r="Z34" s="16"/>
      <c r="AA34" s="16"/>
      <c r="AB34" s="16"/>
      <c r="AC34" s="16"/>
      <c r="AD34" s="16">
        <v>235</v>
      </c>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M34" s="16"/>
      <c r="CN34" s="16"/>
      <c r="CO34" s="16"/>
      <c r="CP34" s="16"/>
      <c r="CQ34" s="16"/>
      <c r="CR34" s="16"/>
      <c r="CS34" s="16"/>
      <c r="CT34" s="16"/>
      <c r="CU34" s="16"/>
      <c r="CV34" s="16"/>
      <c r="CW34" s="16"/>
      <c r="CX34" s="157">
        <f>IFERROR(SUMPRODUCT(C34:CW34, C35:CW35)/SUM(C34:CW34), )</f>
        <v>37.360544217687078</v>
      </c>
      <c r="CY34" s="158">
        <f>SUMPRODUCT(--(C34:CW34&gt;0))</f>
        <v>2</v>
      </c>
      <c r="CZ34" s="82">
        <f t="shared" si="0"/>
        <v>500</v>
      </c>
      <c r="DA34" s="82">
        <f t="shared" si="1"/>
        <v>235</v>
      </c>
    </row>
    <row r="35" spans="1:105" s="4" customFormat="1">
      <c r="A35" s="156"/>
      <c r="B35" s="13" t="s">
        <v>1</v>
      </c>
      <c r="C35" s="117"/>
      <c r="D35" s="117"/>
      <c r="E35" s="117"/>
      <c r="F35" s="17"/>
      <c r="G35" s="17"/>
      <c r="H35" s="17"/>
      <c r="I35" s="17"/>
      <c r="J35" s="17">
        <v>38</v>
      </c>
      <c r="K35" s="17"/>
      <c r="L35" s="17"/>
      <c r="M35" s="17"/>
      <c r="N35" s="17"/>
      <c r="O35" s="17"/>
      <c r="P35" s="17"/>
      <c r="Q35" s="17"/>
      <c r="R35" s="17"/>
      <c r="S35" s="17"/>
      <c r="T35" s="17"/>
      <c r="U35" s="17"/>
      <c r="V35" s="17"/>
      <c r="W35" s="17"/>
      <c r="X35" s="17"/>
      <c r="Y35" s="17"/>
      <c r="Z35" s="17"/>
      <c r="AA35" s="17"/>
      <c r="AB35" s="17"/>
      <c r="AC35" s="17"/>
      <c r="AD35" s="17">
        <v>36</v>
      </c>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M35" s="17"/>
      <c r="CN35" s="17"/>
      <c r="CO35" s="17"/>
      <c r="CP35" s="17"/>
      <c r="CQ35" s="17"/>
      <c r="CR35" s="17"/>
      <c r="CS35" s="17"/>
      <c r="CT35" s="17"/>
      <c r="CU35" s="17"/>
      <c r="CV35" s="17"/>
      <c r="CW35" s="17"/>
      <c r="CX35" s="157"/>
      <c r="CY35" s="159"/>
      <c r="CZ35" s="82">
        <f t="shared" si="0"/>
        <v>38</v>
      </c>
      <c r="DA35" s="82">
        <f t="shared" si="1"/>
        <v>36</v>
      </c>
    </row>
    <row r="36" spans="1:105" s="6" customFormat="1">
      <c r="A36" s="152" t="s">
        <v>23</v>
      </c>
      <c r="B36" s="15" t="s">
        <v>0</v>
      </c>
      <c r="C36" s="120"/>
      <c r="D36" s="120"/>
      <c r="E36" s="120"/>
      <c r="F36" s="21"/>
      <c r="G36" s="21"/>
      <c r="H36" s="21"/>
      <c r="I36" s="21"/>
      <c r="J36" s="21"/>
      <c r="K36" s="21"/>
      <c r="L36" s="21"/>
      <c r="M36" s="21"/>
      <c r="N36" s="21"/>
      <c r="O36" s="21"/>
      <c r="P36" s="21"/>
      <c r="Q36" s="21"/>
      <c r="R36" s="21"/>
      <c r="S36" s="21"/>
      <c r="T36" s="21"/>
      <c r="U36" s="21"/>
      <c r="V36" s="21"/>
      <c r="W36" s="21"/>
      <c r="X36" s="21"/>
      <c r="Y36" s="21"/>
      <c r="Z36" s="21"/>
      <c r="AA36" s="21"/>
      <c r="AB36" s="21">
        <v>270</v>
      </c>
      <c r="AC36" s="21"/>
      <c r="AD36" s="21">
        <v>380</v>
      </c>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M36" s="21"/>
      <c r="CN36" s="21"/>
      <c r="CO36" s="21"/>
      <c r="CP36" s="21"/>
      <c r="CQ36" s="21"/>
      <c r="CR36" s="21"/>
      <c r="CS36" s="21"/>
      <c r="CT36" s="21"/>
      <c r="CU36" s="21"/>
      <c r="CV36" s="21"/>
      <c r="CW36" s="21"/>
      <c r="CX36" s="153">
        <f>IFERROR(SUMPRODUCT(C36:CW36, C37:CW37)/SUM(C36:CW36), )</f>
        <v>45.969230769230769</v>
      </c>
      <c r="CY36" s="154">
        <f>SUMPRODUCT(--(C36:CW36&gt;0))</f>
        <v>2</v>
      </c>
      <c r="CZ36" s="85">
        <f t="shared" si="0"/>
        <v>380</v>
      </c>
      <c r="DA36" s="85">
        <f t="shared" si="1"/>
        <v>270</v>
      </c>
    </row>
    <row r="37" spans="1:105" s="7" customFormat="1">
      <c r="A37" s="152"/>
      <c r="B37" s="15" t="s">
        <v>1</v>
      </c>
      <c r="C37" s="121"/>
      <c r="D37" s="121"/>
      <c r="E37" s="121"/>
      <c r="F37" s="22"/>
      <c r="G37" s="22"/>
      <c r="H37" s="22"/>
      <c r="I37" s="22"/>
      <c r="J37" s="22"/>
      <c r="K37" s="22"/>
      <c r="L37" s="22"/>
      <c r="M37" s="22"/>
      <c r="N37" s="22"/>
      <c r="O37" s="22"/>
      <c r="P37" s="22"/>
      <c r="Q37" s="22"/>
      <c r="R37" s="22"/>
      <c r="S37" s="22"/>
      <c r="T37" s="22"/>
      <c r="U37" s="22"/>
      <c r="V37" s="22"/>
      <c r="W37" s="22"/>
      <c r="X37" s="22"/>
      <c r="Y37" s="22"/>
      <c r="Z37" s="22"/>
      <c r="AA37" s="22"/>
      <c r="AB37" s="22">
        <v>60</v>
      </c>
      <c r="AC37" s="22"/>
      <c r="AD37" s="22">
        <v>36</v>
      </c>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M37" s="22"/>
      <c r="CN37" s="22"/>
      <c r="CO37" s="22"/>
      <c r="CP37" s="22"/>
      <c r="CQ37" s="22"/>
      <c r="CR37" s="22"/>
      <c r="CS37" s="22"/>
      <c r="CT37" s="22"/>
      <c r="CU37" s="22"/>
      <c r="CV37" s="22"/>
      <c r="CW37" s="22"/>
      <c r="CX37" s="153"/>
      <c r="CY37" s="155"/>
      <c r="CZ37" s="85">
        <f t="shared" si="0"/>
        <v>60</v>
      </c>
      <c r="DA37" s="85">
        <f t="shared" si="1"/>
        <v>36</v>
      </c>
    </row>
    <row r="38" spans="1:105" s="3" customFormat="1">
      <c r="A38" s="156" t="s">
        <v>24</v>
      </c>
      <c r="B38" s="13" t="s">
        <v>0</v>
      </c>
      <c r="C38" s="116"/>
      <c r="D38" s="116">
        <v>60</v>
      </c>
      <c r="E38" s="1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M38" s="16"/>
      <c r="CN38" s="16"/>
      <c r="CO38" s="16"/>
      <c r="CP38" s="16"/>
      <c r="CQ38" s="16"/>
      <c r="CR38" s="16"/>
      <c r="CS38" s="16"/>
      <c r="CT38" s="16"/>
      <c r="CU38" s="16"/>
      <c r="CV38" s="16"/>
      <c r="CW38" s="16"/>
      <c r="CX38" s="157">
        <f>IFERROR(SUMPRODUCT(C38:CW38, C39:CW39)/SUM(C38:CW38), )</f>
        <v>40</v>
      </c>
      <c r="CY38" s="158">
        <f>SUMPRODUCT(--(C38:CW38&gt;0))</f>
        <v>1</v>
      </c>
      <c r="CZ38" s="82">
        <f t="shared" si="0"/>
        <v>60</v>
      </c>
      <c r="DA38" s="82">
        <f t="shared" si="1"/>
        <v>60</v>
      </c>
    </row>
    <row r="39" spans="1:105" s="4" customFormat="1">
      <c r="A39" s="156"/>
      <c r="B39" s="13" t="s">
        <v>1</v>
      </c>
      <c r="C39" s="117"/>
      <c r="D39" s="117">
        <v>40</v>
      </c>
      <c r="E39" s="1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M39" s="17"/>
      <c r="CN39" s="17"/>
      <c r="CO39" s="17"/>
      <c r="CP39" s="17"/>
      <c r="CQ39" s="17"/>
      <c r="CR39" s="17"/>
      <c r="CS39" s="17"/>
      <c r="CT39" s="17"/>
      <c r="CU39" s="17"/>
      <c r="CV39" s="17"/>
      <c r="CW39" s="17"/>
      <c r="CX39" s="157"/>
      <c r="CY39" s="159"/>
      <c r="CZ39" s="82">
        <f t="shared" si="0"/>
        <v>40</v>
      </c>
      <c r="DA39" s="82">
        <f t="shared" si="1"/>
        <v>40</v>
      </c>
    </row>
    <row r="40" spans="1:105" s="6" customFormat="1">
      <c r="A40" s="152" t="s">
        <v>25</v>
      </c>
      <c r="B40" s="15" t="s">
        <v>0</v>
      </c>
      <c r="C40" s="120"/>
      <c r="D40" s="120"/>
      <c r="E40" s="120"/>
      <c r="F40" s="21"/>
      <c r="G40" s="21"/>
      <c r="H40" s="21"/>
      <c r="I40" s="21"/>
      <c r="J40" s="21">
        <v>1200</v>
      </c>
      <c r="K40" s="21"/>
      <c r="L40" s="21"/>
      <c r="M40" s="21"/>
      <c r="N40" s="21"/>
      <c r="O40" s="21"/>
      <c r="P40" s="21"/>
      <c r="Q40" s="21"/>
      <c r="R40" s="21"/>
      <c r="S40" s="21"/>
      <c r="T40" s="21"/>
      <c r="U40" s="21"/>
      <c r="V40" s="21"/>
      <c r="W40" s="21"/>
      <c r="X40" s="21"/>
      <c r="Y40" s="21"/>
      <c r="Z40" s="21"/>
      <c r="AA40" s="21"/>
      <c r="AB40" s="21">
        <v>860</v>
      </c>
      <c r="AC40" s="21"/>
      <c r="AD40" s="21">
        <v>725</v>
      </c>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M40" s="21"/>
      <c r="CN40" s="21"/>
      <c r="CO40" s="21"/>
      <c r="CP40" s="21"/>
      <c r="CQ40" s="21"/>
      <c r="CR40" s="21"/>
      <c r="CS40" s="21"/>
      <c r="CT40" s="21"/>
      <c r="CU40" s="21"/>
      <c r="CV40" s="21"/>
      <c r="CW40" s="21"/>
      <c r="CX40" s="153">
        <f>IFERROR(SUMPRODUCT(C40:CW40, C41:CW41)/SUM(C40:CW40), )</f>
        <v>44.272890484739676</v>
      </c>
      <c r="CY40" s="154">
        <f>SUMPRODUCT(--(C40:CW40&gt;0))</f>
        <v>3</v>
      </c>
      <c r="CZ40" s="85">
        <f t="shared" ref="CZ40:CZ65" si="7">MAX(C40:CW40)</f>
        <v>1200</v>
      </c>
      <c r="DA40" s="85">
        <f t="shared" ref="DA40:DA65" si="8">MIN(C40:CW40)</f>
        <v>725</v>
      </c>
    </row>
    <row r="41" spans="1:105" s="7" customFormat="1">
      <c r="A41" s="152"/>
      <c r="B41" s="15" t="s">
        <v>1</v>
      </c>
      <c r="C41" s="121"/>
      <c r="D41" s="121"/>
      <c r="E41" s="121"/>
      <c r="F41" s="22"/>
      <c r="G41" s="22"/>
      <c r="H41" s="22"/>
      <c r="I41" s="22"/>
      <c r="J41" s="22">
        <v>38</v>
      </c>
      <c r="K41" s="22"/>
      <c r="L41" s="22"/>
      <c r="M41" s="22"/>
      <c r="N41" s="22"/>
      <c r="O41" s="22"/>
      <c r="P41" s="22"/>
      <c r="Q41" s="22"/>
      <c r="R41" s="22"/>
      <c r="S41" s="22"/>
      <c r="T41" s="22"/>
      <c r="U41" s="22"/>
      <c r="V41" s="22"/>
      <c r="W41" s="22"/>
      <c r="X41" s="22"/>
      <c r="Y41" s="22"/>
      <c r="Z41" s="22"/>
      <c r="AA41" s="22"/>
      <c r="AB41" s="22">
        <v>60</v>
      </c>
      <c r="AC41" s="22"/>
      <c r="AD41" s="22">
        <v>36</v>
      </c>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M41" s="22"/>
      <c r="CN41" s="22"/>
      <c r="CO41" s="22"/>
      <c r="CP41" s="22"/>
      <c r="CQ41" s="22"/>
      <c r="CR41" s="22"/>
      <c r="CS41" s="22"/>
      <c r="CT41" s="22"/>
      <c r="CU41" s="22"/>
      <c r="CV41" s="22"/>
      <c r="CW41" s="22"/>
      <c r="CX41" s="153"/>
      <c r="CY41" s="155"/>
      <c r="CZ41" s="85">
        <f t="shared" si="7"/>
        <v>60</v>
      </c>
      <c r="DA41" s="85">
        <f t="shared" si="8"/>
        <v>36</v>
      </c>
    </row>
    <row r="42" spans="1:105" s="3" customFormat="1">
      <c r="A42" s="156" t="s">
        <v>26</v>
      </c>
      <c r="B42" s="13" t="s">
        <v>0</v>
      </c>
      <c r="C42" s="116"/>
      <c r="D42" s="116"/>
      <c r="E42" s="116"/>
      <c r="F42" s="16"/>
      <c r="G42" s="16"/>
      <c r="H42" s="16">
        <v>16</v>
      </c>
      <c r="I42" s="16"/>
      <c r="J42" s="16"/>
      <c r="K42" s="16"/>
      <c r="L42" s="16">
        <v>240</v>
      </c>
      <c r="M42" s="16"/>
      <c r="N42" s="16">
        <v>350</v>
      </c>
      <c r="O42" s="16"/>
      <c r="P42" s="16"/>
      <c r="Q42" s="16"/>
      <c r="R42" s="16">
        <v>600</v>
      </c>
      <c r="S42" s="16"/>
      <c r="T42" s="16"/>
      <c r="U42" s="16"/>
      <c r="V42" s="16"/>
      <c r="W42" s="16"/>
      <c r="X42" s="16"/>
      <c r="Y42" s="16">
        <v>168</v>
      </c>
      <c r="Z42" s="16"/>
      <c r="AA42" s="16"/>
      <c r="AB42" s="16">
        <v>1552</v>
      </c>
      <c r="AC42" s="16"/>
      <c r="AD42" s="16">
        <v>125</v>
      </c>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M42" s="16"/>
      <c r="CN42" s="16"/>
      <c r="CO42" s="16"/>
      <c r="CP42" s="16"/>
      <c r="CQ42" s="16"/>
      <c r="CR42" s="16"/>
      <c r="CS42" s="16"/>
      <c r="CT42" s="16"/>
      <c r="CU42" s="16"/>
      <c r="CV42" s="16"/>
      <c r="CW42" s="16"/>
      <c r="CX42" s="157">
        <f>IFERROR(SUMPRODUCT(C42:CW42, C43:CW43)/SUM(C42:CW42), )</f>
        <v>47.439528023598818</v>
      </c>
      <c r="CY42" s="158">
        <f>SUMPRODUCT(--(C42:CW42&gt;0))</f>
        <v>7</v>
      </c>
      <c r="CZ42" s="82">
        <f t="shared" si="7"/>
        <v>1552</v>
      </c>
      <c r="DA42" s="82">
        <f t="shared" si="8"/>
        <v>16</v>
      </c>
    </row>
    <row r="43" spans="1:105" s="4" customFormat="1">
      <c r="A43" s="156"/>
      <c r="B43" s="13" t="s">
        <v>1</v>
      </c>
      <c r="C43" s="117"/>
      <c r="D43" s="117"/>
      <c r="E43" s="117"/>
      <c r="F43" s="17"/>
      <c r="G43" s="17"/>
      <c r="H43" s="17">
        <v>45</v>
      </c>
      <c r="I43" s="17"/>
      <c r="J43" s="17"/>
      <c r="K43" s="17"/>
      <c r="L43" s="17">
        <v>35</v>
      </c>
      <c r="M43" s="17"/>
      <c r="N43" s="17">
        <v>57</v>
      </c>
      <c r="O43" s="17"/>
      <c r="P43" s="17"/>
      <c r="Q43" s="17"/>
      <c r="R43" s="17">
        <v>30</v>
      </c>
      <c r="S43" s="17"/>
      <c r="T43" s="17"/>
      <c r="U43" s="17"/>
      <c r="V43" s="17"/>
      <c r="W43" s="17"/>
      <c r="X43" s="17"/>
      <c r="Y43" s="17">
        <v>28</v>
      </c>
      <c r="Z43" s="17"/>
      <c r="AA43" s="17"/>
      <c r="AB43" s="17">
        <v>57</v>
      </c>
      <c r="AC43" s="17"/>
      <c r="AD43" s="17">
        <v>36</v>
      </c>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M43" s="17"/>
      <c r="CN43" s="17"/>
      <c r="CO43" s="17"/>
      <c r="CP43" s="17"/>
      <c r="CQ43" s="17"/>
      <c r="CR43" s="17"/>
      <c r="CS43" s="17"/>
      <c r="CT43" s="17"/>
      <c r="CU43" s="17"/>
      <c r="CV43" s="17"/>
      <c r="CW43" s="17"/>
      <c r="CX43" s="157"/>
      <c r="CY43" s="159"/>
      <c r="CZ43" s="82">
        <f t="shared" si="7"/>
        <v>57</v>
      </c>
      <c r="DA43" s="82">
        <f t="shared" si="8"/>
        <v>28</v>
      </c>
    </row>
    <row r="44" spans="1:105" s="6" customFormat="1">
      <c r="A44" s="152" t="s">
        <v>27</v>
      </c>
      <c r="B44" s="15" t="s">
        <v>0</v>
      </c>
      <c r="C44" s="120"/>
      <c r="D44" s="120"/>
      <c r="E44" s="120"/>
      <c r="F44" s="21"/>
      <c r="G44" s="21"/>
      <c r="H44" s="21"/>
      <c r="I44" s="21"/>
      <c r="J44" s="21">
        <v>150</v>
      </c>
      <c r="K44" s="21"/>
      <c r="L44" s="21"/>
      <c r="M44" s="21"/>
      <c r="N44" s="21"/>
      <c r="O44" s="21"/>
      <c r="P44" s="21"/>
      <c r="Q44" s="21"/>
      <c r="R44" s="21"/>
      <c r="S44" s="21"/>
      <c r="T44" s="21"/>
      <c r="U44" s="21">
        <v>120</v>
      </c>
      <c r="V44" s="21"/>
      <c r="W44" s="21"/>
      <c r="X44" s="21"/>
      <c r="Y44" s="21"/>
      <c r="Z44" s="21"/>
      <c r="AA44" s="21"/>
      <c r="AB44" s="21">
        <v>198</v>
      </c>
      <c r="AC44" s="21"/>
      <c r="AD44" s="21">
        <v>84</v>
      </c>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M44" s="21"/>
      <c r="CN44" s="21"/>
      <c r="CO44" s="21"/>
      <c r="CP44" s="21"/>
      <c r="CQ44" s="21"/>
      <c r="CR44" s="21"/>
      <c r="CS44" s="21"/>
      <c r="CT44" s="21"/>
      <c r="CU44" s="21"/>
      <c r="CV44" s="21"/>
      <c r="CW44" s="21"/>
      <c r="CX44" s="153">
        <f>IFERROR(SUMPRODUCT(C44:CW44, C45:CW45)/SUM(C44:CW44), )</f>
        <v>49.282608695652172</v>
      </c>
      <c r="CY44" s="154">
        <f>SUMPRODUCT(--(C44:CW44&gt;0))</f>
        <v>4</v>
      </c>
      <c r="CZ44" s="85">
        <f t="shared" si="7"/>
        <v>198</v>
      </c>
      <c r="DA44" s="85">
        <f t="shared" si="8"/>
        <v>84</v>
      </c>
    </row>
    <row r="45" spans="1:105" s="7" customFormat="1">
      <c r="A45" s="152"/>
      <c r="B45" s="15" t="s">
        <v>1</v>
      </c>
      <c r="C45" s="121"/>
      <c r="D45" s="121"/>
      <c r="E45" s="121"/>
      <c r="F45" s="22"/>
      <c r="G45" s="22"/>
      <c r="H45" s="22"/>
      <c r="I45" s="22"/>
      <c r="J45" s="22">
        <v>38</v>
      </c>
      <c r="K45" s="22"/>
      <c r="L45" s="22"/>
      <c r="M45" s="22"/>
      <c r="N45" s="22"/>
      <c r="O45" s="22"/>
      <c r="P45" s="22"/>
      <c r="Q45" s="22"/>
      <c r="R45" s="22"/>
      <c r="S45" s="22"/>
      <c r="T45" s="22"/>
      <c r="U45" s="22">
        <v>55</v>
      </c>
      <c r="V45" s="22"/>
      <c r="W45" s="22"/>
      <c r="X45" s="22"/>
      <c r="Y45" s="22"/>
      <c r="Z45" s="22"/>
      <c r="AA45" s="22"/>
      <c r="AB45" s="22">
        <v>60</v>
      </c>
      <c r="AC45" s="22"/>
      <c r="AD45" s="22">
        <v>36</v>
      </c>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M45" s="22"/>
      <c r="CN45" s="22"/>
      <c r="CO45" s="22"/>
      <c r="CP45" s="22"/>
      <c r="CQ45" s="22"/>
      <c r="CR45" s="22"/>
      <c r="CS45" s="22"/>
      <c r="CT45" s="22"/>
      <c r="CU45" s="22"/>
      <c r="CV45" s="22"/>
      <c r="CW45" s="22"/>
      <c r="CX45" s="153"/>
      <c r="CY45" s="155"/>
      <c r="CZ45" s="85">
        <f t="shared" si="7"/>
        <v>60</v>
      </c>
      <c r="DA45" s="85">
        <f t="shared" si="8"/>
        <v>36</v>
      </c>
    </row>
    <row r="46" spans="1:105" s="3" customFormat="1">
      <c r="A46" s="156" t="s">
        <v>28</v>
      </c>
      <c r="B46" s="13" t="s">
        <v>0</v>
      </c>
      <c r="C46" s="116"/>
      <c r="D46" s="116"/>
      <c r="E46" s="116"/>
      <c r="F46" s="16"/>
      <c r="G46" s="16"/>
      <c r="H46" s="16"/>
      <c r="I46" s="16"/>
      <c r="J46" s="16">
        <v>0</v>
      </c>
      <c r="K46" s="16"/>
      <c r="L46" s="16">
        <v>300</v>
      </c>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M46" s="16"/>
      <c r="CN46" s="16"/>
      <c r="CO46" s="16"/>
      <c r="CP46" s="16"/>
      <c r="CQ46" s="16"/>
      <c r="CR46" s="16"/>
      <c r="CS46" s="16"/>
      <c r="CT46" s="16"/>
      <c r="CU46" s="16"/>
      <c r="CV46" s="16"/>
      <c r="CW46" s="16"/>
      <c r="CX46" s="157">
        <f>IFERROR(SUMPRODUCT(C46:CW46, C47:CW47)/SUM(C46:CW46), )</f>
        <v>185</v>
      </c>
      <c r="CY46" s="158">
        <f>SUMPRODUCT(--(C46:CW46&gt;0))</f>
        <v>1</v>
      </c>
      <c r="CZ46" s="82">
        <f t="shared" si="7"/>
        <v>300</v>
      </c>
      <c r="DA46" s="82">
        <f t="shared" si="8"/>
        <v>0</v>
      </c>
    </row>
    <row r="47" spans="1:105" s="4" customFormat="1">
      <c r="A47" s="156"/>
      <c r="B47" s="13" t="s">
        <v>1</v>
      </c>
      <c r="C47" s="117"/>
      <c r="D47" s="117"/>
      <c r="E47" s="117"/>
      <c r="F47" s="17"/>
      <c r="G47" s="17"/>
      <c r="H47" s="17"/>
      <c r="I47" s="17"/>
      <c r="J47" s="17">
        <v>15</v>
      </c>
      <c r="K47" s="17"/>
      <c r="L47" s="17">
        <v>185</v>
      </c>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M47" s="17"/>
      <c r="CN47" s="17"/>
      <c r="CO47" s="17"/>
      <c r="CP47" s="17"/>
      <c r="CQ47" s="17"/>
      <c r="CR47" s="17"/>
      <c r="CS47" s="17"/>
      <c r="CT47" s="17"/>
      <c r="CU47" s="17"/>
      <c r="CV47" s="17"/>
      <c r="CW47" s="17"/>
      <c r="CX47" s="157"/>
      <c r="CY47" s="159"/>
      <c r="CZ47" s="82">
        <f t="shared" si="7"/>
        <v>185</v>
      </c>
      <c r="DA47" s="82">
        <f t="shared" si="8"/>
        <v>15</v>
      </c>
    </row>
    <row r="48" spans="1:105" s="6" customFormat="1">
      <c r="A48" s="152" t="s">
        <v>29</v>
      </c>
      <c r="B48" s="15" t="s">
        <v>0</v>
      </c>
      <c r="C48" s="120"/>
      <c r="D48" s="120"/>
      <c r="E48" s="120"/>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M48" s="21"/>
      <c r="CN48" s="21"/>
      <c r="CO48" s="21"/>
      <c r="CP48" s="21"/>
      <c r="CQ48" s="21"/>
      <c r="CR48" s="21"/>
      <c r="CS48" s="21"/>
      <c r="CT48" s="21"/>
      <c r="CU48" s="21"/>
      <c r="CV48" s="21"/>
      <c r="CW48" s="21"/>
      <c r="CX48" s="153">
        <f>IFERROR(SUMPRODUCT(C48:CW48, C49:CW49)/SUM(C48:CW48), )</f>
        <v>0</v>
      </c>
      <c r="CY48" s="154">
        <f>SUMPRODUCT(--(C48:CW48&gt;0))</f>
        <v>0</v>
      </c>
      <c r="CZ48" s="85">
        <f t="shared" si="7"/>
        <v>0</v>
      </c>
      <c r="DA48" s="85">
        <f t="shared" si="8"/>
        <v>0</v>
      </c>
    </row>
    <row r="49" spans="1:105" s="7" customFormat="1">
      <c r="A49" s="152"/>
      <c r="B49" s="15" t="s">
        <v>1</v>
      </c>
      <c r="C49" s="121"/>
      <c r="D49" s="121"/>
      <c r="E49" s="121"/>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M49" s="22"/>
      <c r="CN49" s="22"/>
      <c r="CO49" s="22"/>
      <c r="CP49" s="22"/>
      <c r="CQ49" s="22"/>
      <c r="CR49" s="22"/>
      <c r="CS49" s="22"/>
      <c r="CT49" s="22"/>
      <c r="CU49" s="22"/>
      <c r="CV49" s="22"/>
      <c r="CW49" s="22"/>
      <c r="CX49" s="153"/>
      <c r="CY49" s="155"/>
      <c r="CZ49" s="85">
        <f t="shared" si="7"/>
        <v>0</v>
      </c>
      <c r="DA49" s="85">
        <f t="shared" si="8"/>
        <v>0</v>
      </c>
    </row>
    <row r="50" spans="1:105" s="3" customFormat="1">
      <c r="A50" s="156" t="s">
        <v>30</v>
      </c>
      <c r="B50" s="13" t="s">
        <v>0</v>
      </c>
      <c r="C50" s="116"/>
      <c r="D50" s="116"/>
      <c r="E50" s="116"/>
      <c r="F50" s="16"/>
      <c r="G50" s="16"/>
      <c r="H50" s="16"/>
      <c r="I50" s="16"/>
      <c r="J50" s="16">
        <v>100</v>
      </c>
      <c r="K50" s="16"/>
      <c r="L50" s="16"/>
      <c r="M50" s="16"/>
      <c r="N50" s="16"/>
      <c r="O50" s="16"/>
      <c r="P50" s="16"/>
      <c r="Q50" s="16"/>
      <c r="R50" s="16"/>
      <c r="S50" s="16"/>
      <c r="T50" s="16"/>
      <c r="U50" s="16"/>
      <c r="V50" s="16">
        <v>48</v>
      </c>
      <c r="W50" s="16"/>
      <c r="X50" s="16"/>
      <c r="Y50" s="16"/>
      <c r="Z50" s="16"/>
      <c r="AA50" s="16"/>
      <c r="AB50" s="16"/>
      <c r="AC50" s="16"/>
      <c r="AD50" s="16"/>
      <c r="AE50" s="16"/>
      <c r="AF50" s="16">
        <v>10</v>
      </c>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M50" s="16"/>
      <c r="CN50" s="16"/>
      <c r="CO50" s="16"/>
      <c r="CP50" s="16"/>
      <c r="CQ50" s="16"/>
      <c r="CR50" s="16"/>
      <c r="CS50" s="16"/>
      <c r="CT50" s="16"/>
      <c r="CU50" s="16"/>
      <c r="CV50" s="16"/>
      <c r="CW50" s="16"/>
      <c r="CX50" s="157">
        <f>IFERROR(SUMPRODUCT(C50:CW50, C51:CW51)/SUM(C50:CW50), )</f>
        <v>39.367088607594937</v>
      </c>
      <c r="CY50" s="158">
        <f>SUMPRODUCT(--(C50:CW50&gt;0))</f>
        <v>3</v>
      </c>
      <c r="CZ50" s="82">
        <f t="shared" si="7"/>
        <v>100</v>
      </c>
      <c r="DA50" s="82">
        <f t="shared" si="8"/>
        <v>10</v>
      </c>
    </row>
    <row r="51" spans="1:105" s="4" customFormat="1">
      <c r="A51" s="156"/>
      <c r="B51" s="13" t="s">
        <v>1</v>
      </c>
      <c r="C51" s="117"/>
      <c r="D51" s="117"/>
      <c r="E51" s="117"/>
      <c r="F51" s="17"/>
      <c r="G51" s="17"/>
      <c r="H51" s="17"/>
      <c r="I51" s="17"/>
      <c r="J51" s="17">
        <v>38</v>
      </c>
      <c r="K51" s="17"/>
      <c r="L51" s="17"/>
      <c r="M51" s="17"/>
      <c r="N51" s="17"/>
      <c r="O51" s="17"/>
      <c r="P51" s="17"/>
      <c r="Q51" s="17"/>
      <c r="R51" s="17"/>
      <c r="S51" s="17"/>
      <c r="T51" s="17"/>
      <c r="U51" s="17"/>
      <c r="V51" s="17">
        <v>40</v>
      </c>
      <c r="W51" s="17"/>
      <c r="X51" s="17"/>
      <c r="Y51" s="17"/>
      <c r="Z51" s="17"/>
      <c r="AA51" s="17"/>
      <c r="AB51" s="17"/>
      <c r="AC51" s="17"/>
      <c r="AD51" s="17"/>
      <c r="AE51" s="17"/>
      <c r="AF51" s="17">
        <v>50</v>
      </c>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M51" s="17"/>
      <c r="CN51" s="17"/>
      <c r="CO51" s="17"/>
      <c r="CP51" s="17"/>
      <c r="CQ51" s="17"/>
      <c r="CR51" s="17"/>
      <c r="CS51" s="17"/>
      <c r="CT51" s="17"/>
      <c r="CU51" s="17"/>
      <c r="CV51" s="17"/>
      <c r="CW51" s="17"/>
      <c r="CX51" s="157"/>
      <c r="CY51" s="159"/>
      <c r="CZ51" s="82">
        <f t="shared" si="7"/>
        <v>50</v>
      </c>
      <c r="DA51" s="82">
        <f t="shared" si="8"/>
        <v>38</v>
      </c>
    </row>
    <row r="52" spans="1:105" s="6" customFormat="1">
      <c r="A52" s="152" t="s">
        <v>31</v>
      </c>
      <c r="B52" s="15" t="s">
        <v>0</v>
      </c>
      <c r="C52" s="120"/>
      <c r="D52" s="120"/>
      <c r="E52" s="120"/>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v>3420</v>
      </c>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M52" s="21"/>
      <c r="CN52" s="21"/>
      <c r="CO52" s="21"/>
      <c r="CP52" s="21"/>
      <c r="CQ52" s="21"/>
      <c r="CR52" s="21"/>
      <c r="CS52" s="21"/>
      <c r="CT52" s="21"/>
      <c r="CU52" s="21"/>
      <c r="CV52" s="21"/>
      <c r="CW52" s="21"/>
      <c r="CX52" s="153">
        <f>IFERROR(SUMPRODUCT(C52:CW52, C53:CW53)/SUM(C52:CW52), )</f>
        <v>18</v>
      </c>
      <c r="CY52" s="154">
        <f>SUMPRODUCT(--(C52:CW52&gt;0))</f>
        <v>1</v>
      </c>
      <c r="CZ52" s="85">
        <f t="shared" si="7"/>
        <v>3420</v>
      </c>
      <c r="DA52" s="85">
        <f t="shared" si="8"/>
        <v>3420</v>
      </c>
    </row>
    <row r="53" spans="1:105" s="7" customFormat="1">
      <c r="A53" s="152"/>
      <c r="B53" s="15" t="s">
        <v>1</v>
      </c>
      <c r="C53" s="121"/>
      <c r="D53" s="121"/>
      <c r="E53" s="121"/>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v>18</v>
      </c>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M53" s="22"/>
      <c r="CN53" s="22"/>
      <c r="CO53" s="22"/>
      <c r="CP53" s="22"/>
      <c r="CQ53" s="22"/>
      <c r="CR53" s="22"/>
      <c r="CS53" s="22"/>
      <c r="CT53" s="22"/>
      <c r="CU53" s="22"/>
      <c r="CV53" s="22"/>
      <c r="CW53" s="22"/>
      <c r="CX53" s="153"/>
      <c r="CY53" s="155"/>
      <c r="CZ53" s="85">
        <f t="shared" si="7"/>
        <v>18</v>
      </c>
      <c r="DA53" s="85">
        <f t="shared" si="8"/>
        <v>18</v>
      </c>
    </row>
    <row r="54" spans="1:105" s="3" customFormat="1">
      <c r="A54" s="156" t="s">
        <v>32</v>
      </c>
      <c r="B54" s="13" t="s">
        <v>0</v>
      </c>
      <c r="C54" s="116"/>
      <c r="D54" s="116"/>
      <c r="E54" s="116"/>
      <c r="F54" s="16"/>
      <c r="G54" s="16"/>
      <c r="H54" s="16"/>
      <c r="I54" s="16"/>
      <c r="J54" s="16"/>
      <c r="K54" s="16"/>
      <c r="L54" s="16"/>
      <c r="M54" s="16"/>
      <c r="N54" s="16"/>
      <c r="O54" s="16"/>
      <c r="P54" s="16"/>
      <c r="Q54" s="16"/>
      <c r="R54" s="16"/>
      <c r="S54" s="16"/>
      <c r="T54" s="16"/>
      <c r="U54" s="16"/>
      <c r="V54" s="16"/>
      <c r="W54" s="16"/>
      <c r="X54" s="16"/>
      <c r="Y54" s="16"/>
      <c r="Z54" s="16"/>
      <c r="AA54" s="16"/>
      <c r="AB54" s="16"/>
      <c r="AC54" s="16">
        <v>4000</v>
      </c>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M54" s="16"/>
      <c r="CN54" s="16"/>
      <c r="CO54" s="16"/>
      <c r="CP54" s="16"/>
      <c r="CQ54" s="16"/>
      <c r="CR54" s="16"/>
      <c r="CS54" s="16"/>
      <c r="CT54" s="16"/>
      <c r="CU54" s="16"/>
      <c r="CV54" s="16"/>
      <c r="CW54" s="16"/>
      <c r="CX54" s="157">
        <f>IFERROR(SUMPRODUCT(C54:CW54, C55:CW55)/SUM(C54:CW54), )</f>
        <v>0</v>
      </c>
      <c r="CY54" s="158">
        <f>SUMPRODUCT(--(C54:CW54&gt;0))</f>
        <v>1</v>
      </c>
      <c r="CZ54" s="82">
        <f t="shared" si="7"/>
        <v>4000</v>
      </c>
      <c r="DA54" s="82">
        <f t="shared" si="8"/>
        <v>4000</v>
      </c>
    </row>
    <row r="55" spans="1:105" s="4" customFormat="1">
      <c r="A55" s="156"/>
      <c r="B55" s="13" t="s">
        <v>1</v>
      </c>
      <c r="C55" s="117"/>
      <c r="D55" s="117"/>
      <c r="E55" s="117"/>
      <c r="F55" s="17"/>
      <c r="G55" s="17"/>
      <c r="H55" s="17"/>
      <c r="I55" s="17"/>
      <c r="J55" s="17"/>
      <c r="K55" s="17"/>
      <c r="L55" s="17"/>
      <c r="M55" s="17"/>
      <c r="N55" s="17"/>
      <c r="O55" s="17"/>
      <c r="P55" s="17"/>
      <c r="Q55" s="17"/>
      <c r="R55" s="17"/>
      <c r="S55" s="17"/>
      <c r="T55" s="17"/>
      <c r="U55" s="17"/>
      <c r="V55" s="17"/>
      <c r="W55" s="17"/>
      <c r="X55" s="17"/>
      <c r="Y55" s="17"/>
      <c r="Z55" s="17"/>
      <c r="AA55" s="17"/>
      <c r="AB55" s="17"/>
      <c r="AC55" s="17">
        <v>0</v>
      </c>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M55" s="17"/>
      <c r="CN55" s="17"/>
      <c r="CO55" s="17"/>
      <c r="CP55" s="17"/>
      <c r="CQ55" s="17"/>
      <c r="CR55" s="17"/>
      <c r="CS55" s="17"/>
      <c r="CT55" s="17"/>
      <c r="CU55" s="17"/>
      <c r="CV55" s="17"/>
      <c r="CW55" s="17"/>
      <c r="CX55" s="157"/>
      <c r="CY55" s="159"/>
      <c r="CZ55" s="82">
        <f t="shared" si="7"/>
        <v>0</v>
      </c>
      <c r="DA55" s="82">
        <f t="shared" si="8"/>
        <v>0</v>
      </c>
    </row>
    <row r="56" spans="1:105" s="6" customFormat="1">
      <c r="A56" s="152" t="s">
        <v>33</v>
      </c>
      <c r="B56" s="15" t="s">
        <v>0</v>
      </c>
      <c r="C56" s="120"/>
      <c r="D56" s="120"/>
      <c r="E56" s="120"/>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M56" s="21"/>
      <c r="CN56" s="21"/>
      <c r="CO56" s="21"/>
      <c r="CP56" s="21"/>
      <c r="CQ56" s="21"/>
      <c r="CR56" s="21"/>
      <c r="CS56" s="21"/>
      <c r="CT56" s="21"/>
      <c r="CU56" s="21"/>
      <c r="CV56" s="21"/>
      <c r="CW56" s="21"/>
      <c r="CX56" s="153">
        <f>IFERROR(SUMPRODUCT(C56:CW56, C57:CW57)/SUM(C56:CW56), )</f>
        <v>0</v>
      </c>
      <c r="CY56" s="154">
        <f>SUMPRODUCT(--(C56:CW56&gt;0))</f>
        <v>0</v>
      </c>
      <c r="CZ56" s="85">
        <f t="shared" si="7"/>
        <v>0</v>
      </c>
      <c r="DA56" s="85">
        <f t="shared" si="8"/>
        <v>0</v>
      </c>
    </row>
    <row r="57" spans="1:105" s="7" customFormat="1">
      <c r="A57" s="152"/>
      <c r="B57" s="15" t="s">
        <v>1</v>
      </c>
      <c r="C57" s="121"/>
      <c r="D57" s="121"/>
      <c r="E57" s="121"/>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M57" s="22"/>
      <c r="CN57" s="22"/>
      <c r="CO57" s="22"/>
      <c r="CP57" s="22"/>
      <c r="CQ57" s="22"/>
      <c r="CR57" s="22"/>
      <c r="CS57" s="22"/>
      <c r="CT57" s="22"/>
      <c r="CU57" s="22"/>
      <c r="CV57" s="22"/>
      <c r="CW57" s="22"/>
      <c r="CX57" s="153"/>
      <c r="CY57" s="155"/>
      <c r="CZ57" s="85">
        <f t="shared" si="7"/>
        <v>0</v>
      </c>
      <c r="DA57" s="85">
        <f t="shared" si="8"/>
        <v>0</v>
      </c>
    </row>
    <row r="58" spans="1:105" s="3" customFormat="1">
      <c r="A58" s="156" t="s">
        <v>34</v>
      </c>
      <c r="B58" s="13" t="s">
        <v>0</v>
      </c>
      <c r="C58" s="116"/>
      <c r="D58" s="116"/>
      <c r="E58" s="116"/>
      <c r="F58" s="16"/>
      <c r="G58" s="16"/>
      <c r="H58" s="16">
        <v>4</v>
      </c>
      <c r="I58" s="16"/>
      <c r="J58" s="16">
        <v>350</v>
      </c>
      <c r="K58" s="16"/>
      <c r="L58" s="16"/>
      <c r="M58" s="16"/>
      <c r="N58" s="16"/>
      <c r="O58" s="16"/>
      <c r="P58" s="16"/>
      <c r="Q58" s="16"/>
      <c r="R58" s="16"/>
      <c r="S58" s="16"/>
      <c r="T58" s="16"/>
      <c r="U58" s="16"/>
      <c r="V58" s="16"/>
      <c r="W58" s="16"/>
      <c r="X58" s="16"/>
      <c r="Y58" s="16">
        <v>288</v>
      </c>
      <c r="Z58" s="16"/>
      <c r="AA58" s="16"/>
      <c r="AB58" s="16"/>
      <c r="AC58" s="16"/>
      <c r="AD58" s="16">
        <v>552</v>
      </c>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M58" s="16"/>
      <c r="CN58" s="16"/>
      <c r="CO58" s="16"/>
      <c r="CP58" s="16"/>
      <c r="CQ58" s="16"/>
      <c r="CR58" s="16"/>
      <c r="CS58" s="16"/>
      <c r="CT58" s="16"/>
      <c r="CU58" s="16"/>
      <c r="CV58" s="16"/>
      <c r="CW58" s="16"/>
      <c r="CX58" s="157">
        <f>IFERROR(SUMPRODUCT(C58:CW58, C59:CW59)/SUM(C58:CW58), )</f>
        <v>37.755443886097154</v>
      </c>
      <c r="CY58" s="158">
        <f>SUMPRODUCT(--(C58:CW58&gt;0))</f>
        <v>4</v>
      </c>
      <c r="CZ58" s="82">
        <f t="shared" si="7"/>
        <v>552</v>
      </c>
      <c r="DA58" s="82">
        <f t="shared" si="8"/>
        <v>4</v>
      </c>
    </row>
    <row r="59" spans="1:105" s="4" customFormat="1">
      <c r="A59" s="156"/>
      <c r="B59" s="13" t="s">
        <v>1</v>
      </c>
      <c r="C59" s="117"/>
      <c r="D59" s="117"/>
      <c r="E59" s="117"/>
      <c r="F59" s="17"/>
      <c r="G59" s="17"/>
      <c r="H59" s="17">
        <v>25</v>
      </c>
      <c r="I59" s="17"/>
      <c r="J59" s="17">
        <v>38</v>
      </c>
      <c r="K59" s="17"/>
      <c r="L59" s="17"/>
      <c r="M59" s="17"/>
      <c r="N59" s="17"/>
      <c r="O59" s="17"/>
      <c r="P59" s="17"/>
      <c r="Q59" s="17"/>
      <c r="R59" s="17"/>
      <c r="S59" s="17"/>
      <c r="T59" s="17"/>
      <c r="U59" s="17"/>
      <c r="V59" s="17"/>
      <c r="W59" s="17"/>
      <c r="X59" s="17"/>
      <c r="Y59" s="17">
        <v>41</v>
      </c>
      <c r="Z59" s="17"/>
      <c r="AA59" s="17"/>
      <c r="AB59" s="17"/>
      <c r="AC59" s="17"/>
      <c r="AD59" s="17">
        <v>36</v>
      </c>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M59" s="17"/>
      <c r="CN59" s="17"/>
      <c r="CO59" s="17"/>
      <c r="CP59" s="17"/>
      <c r="CQ59" s="17"/>
      <c r="CR59" s="17"/>
      <c r="CS59" s="17"/>
      <c r="CT59" s="17"/>
      <c r="CU59" s="17"/>
      <c r="CV59" s="17"/>
      <c r="CW59" s="17"/>
      <c r="CX59" s="157"/>
      <c r="CY59" s="159"/>
      <c r="CZ59" s="82">
        <f t="shared" si="7"/>
        <v>41</v>
      </c>
      <c r="DA59" s="82">
        <f t="shared" si="8"/>
        <v>25</v>
      </c>
    </row>
    <row r="60" spans="1:105" s="6" customFormat="1">
      <c r="A60" s="152" t="s">
        <v>35</v>
      </c>
      <c r="B60" s="15" t="s">
        <v>0</v>
      </c>
      <c r="C60" s="120"/>
      <c r="D60" s="120"/>
      <c r="E60" s="120"/>
      <c r="F60" s="21"/>
      <c r="G60" s="21"/>
      <c r="H60" s="21"/>
      <c r="I60" s="21"/>
      <c r="J60" s="21">
        <v>700</v>
      </c>
      <c r="K60" s="21"/>
      <c r="L60" s="21"/>
      <c r="M60" s="21"/>
      <c r="N60" s="21"/>
      <c r="O60" s="21"/>
      <c r="P60" s="21"/>
      <c r="Q60" s="21"/>
      <c r="R60" s="21"/>
      <c r="S60" s="21"/>
      <c r="T60" s="21"/>
      <c r="U60" s="21">
        <v>200</v>
      </c>
      <c r="V60" s="21"/>
      <c r="W60" s="21"/>
      <c r="X60" s="21"/>
      <c r="Y60" s="21"/>
      <c r="Z60" s="21"/>
      <c r="AA60" s="21"/>
      <c r="AB60" s="21"/>
      <c r="AC60" s="21"/>
      <c r="AD60" s="21">
        <v>930</v>
      </c>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M60" s="21"/>
      <c r="CN60" s="21"/>
      <c r="CO60" s="21"/>
      <c r="CP60" s="21"/>
      <c r="CQ60" s="21"/>
      <c r="CR60" s="21"/>
      <c r="CS60" s="21"/>
      <c r="CT60" s="21"/>
      <c r="CU60" s="21"/>
      <c r="CV60" s="21"/>
      <c r="CW60" s="21"/>
      <c r="CX60" s="153">
        <f>IFERROR(SUMPRODUCT(C60:CW60, C61:CW61)/SUM(C60:CW60), )</f>
        <v>38.841530054644807</v>
      </c>
      <c r="CY60" s="154">
        <f>SUMPRODUCT(--(C60:CW60&gt;0))</f>
        <v>3</v>
      </c>
      <c r="CZ60" s="85">
        <f t="shared" si="7"/>
        <v>930</v>
      </c>
      <c r="DA60" s="85">
        <f t="shared" si="8"/>
        <v>200</v>
      </c>
    </row>
    <row r="61" spans="1:105" s="7" customFormat="1">
      <c r="A61" s="152"/>
      <c r="B61" s="15" t="s">
        <v>1</v>
      </c>
      <c r="C61" s="121"/>
      <c r="D61" s="121"/>
      <c r="E61" s="121"/>
      <c r="F61" s="22"/>
      <c r="G61" s="22"/>
      <c r="H61" s="22"/>
      <c r="I61" s="22"/>
      <c r="J61" s="22">
        <v>38</v>
      </c>
      <c r="K61" s="22"/>
      <c r="L61" s="22"/>
      <c r="M61" s="22"/>
      <c r="N61" s="22"/>
      <c r="O61" s="22"/>
      <c r="P61" s="22"/>
      <c r="Q61" s="22"/>
      <c r="R61" s="22"/>
      <c r="S61" s="22"/>
      <c r="T61" s="22"/>
      <c r="U61" s="22">
        <v>55</v>
      </c>
      <c r="V61" s="22"/>
      <c r="W61" s="22"/>
      <c r="X61" s="22"/>
      <c r="Y61" s="22"/>
      <c r="Z61" s="22"/>
      <c r="AA61" s="22"/>
      <c r="AB61" s="22"/>
      <c r="AC61" s="22"/>
      <c r="AD61" s="22">
        <v>36</v>
      </c>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M61" s="22"/>
      <c r="CN61" s="22"/>
      <c r="CO61" s="22"/>
      <c r="CP61" s="22"/>
      <c r="CQ61" s="22"/>
      <c r="CR61" s="22"/>
      <c r="CS61" s="22"/>
      <c r="CT61" s="22"/>
      <c r="CU61" s="22"/>
      <c r="CV61" s="22"/>
      <c r="CW61" s="22"/>
      <c r="CX61" s="153"/>
      <c r="CY61" s="155"/>
      <c r="CZ61" s="85">
        <f t="shared" si="7"/>
        <v>55</v>
      </c>
      <c r="DA61" s="85">
        <f t="shared" si="8"/>
        <v>36</v>
      </c>
    </row>
    <row r="62" spans="1:105" s="3" customFormat="1">
      <c r="A62" s="156" t="s">
        <v>36</v>
      </c>
      <c r="B62" s="13" t="s">
        <v>0</v>
      </c>
      <c r="C62" s="116"/>
      <c r="D62" s="116"/>
      <c r="E62" s="116">
        <v>250</v>
      </c>
      <c r="F62" s="16"/>
      <c r="G62" s="16"/>
      <c r="H62" s="16"/>
      <c r="I62" s="16"/>
      <c r="J62" s="16">
        <v>250</v>
      </c>
      <c r="K62" s="16"/>
      <c r="L62" s="16">
        <v>60</v>
      </c>
      <c r="M62" s="16"/>
      <c r="N62" s="16"/>
      <c r="O62" s="16"/>
      <c r="P62" s="16"/>
      <c r="Q62" s="16"/>
      <c r="R62" s="16"/>
      <c r="S62" s="16"/>
      <c r="T62" s="16"/>
      <c r="U62" s="16"/>
      <c r="V62" s="16"/>
      <c r="W62" s="16"/>
      <c r="X62" s="16"/>
      <c r="Y62" s="16"/>
      <c r="Z62" s="16"/>
      <c r="AA62" s="16"/>
      <c r="AB62" s="16">
        <v>248</v>
      </c>
      <c r="AC62" s="16"/>
      <c r="AD62" s="16">
        <v>300</v>
      </c>
      <c r="AE62" s="16"/>
      <c r="AF62" s="16">
        <v>50</v>
      </c>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M62" s="16"/>
      <c r="CN62" s="16"/>
      <c r="CO62" s="16"/>
      <c r="CP62" s="16"/>
      <c r="CQ62" s="16"/>
      <c r="CR62" s="16"/>
      <c r="CS62" s="16"/>
      <c r="CT62" s="16"/>
      <c r="CU62" s="16"/>
      <c r="CV62" s="16"/>
      <c r="CW62" s="16"/>
      <c r="CX62" s="157">
        <f>IFERROR(SUMPRODUCT(C62:CW62, C63:CW63)/SUM(C62:CW62), )</f>
        <v>61.183074265975819</v>
      </c>
      <c r="CY62" s="158">
        <f>SUMPRODUCT(--(C62:CW62&gt;0))</f>
        <v>6</v>
      </c>
      <c r="CZ62" s="82">
        <f t="shared" si="7"/>
        <v>300</v>
      </c>
      <c r="DA62" s="82">
        <f t="shared" si="8"/>
        <v>50</v>
      </c>
    </row>
    <row r="63" spans="1:105" s="4" customFormat="1">
      <c r="A63" s="156"/>
      <c r="B63" s="13" t="s">
        <v>1</v>
      </c>
      <c r="C63" s="117"/>
      <c r="D63" s="117"/>
      <c r="E63" s="117">
        <v>100</v>
      </c>
      <c r="F63" s="17"/>
      <c r="G63" s="17"/>
      <c r="H63" s="17"/>
      <c r="I63" s="17"/>
      <c r="J63" s="17">
        <v>38</v>
      </c>
      <c r="K63" s="17"/>
      <c r="L63" s="17">
        <v>70</v>
      </c>
      <c r="M63" s="17"/>
      <c r="N63" s="17"/>
      <c r="O63" s="17"/>
      <c r="P63" s="17"/>
      <c r="Q63" s="17"/>
      <c r="R63" s="17"/>
      <c r="S63" s="17"/>
      <c r="T63" s="17"/>
      <c r="U63" s="17"/>
      <c r="V63" s="17"/>
      <c r="W63" s="17"/>
      <c r="X63" s="17"/>
      <c r="Y63" s="17"/>
      <c r="Z63" s="17"/>
      <c r="AA63" s="17"/>
      <c r="AB63" s="17">
        <v>75</v>
      </c>
      <c r="AC63" s="17"/>
      <c r="AD63" s="17">
        <v>36</v>
      </c>
      <c r="AE63" s="17"/>
      <c r="AF63" s="17">
        <v>55</v>
      </c>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M63" s="17"/>
      <c r="CN63" s="17"/>
      <c r="CO63" s="17"/>
      <c r="CP63" s="17"/>
      <c r="CQ63" s="17"/>
      <c r="CR63" s="17"/>
      <c r="CS63" s="17"/>
      <c r="CT63" s="17"/>
      <c r="CU63" s="17"/>
      <c r="CV63" s="17"/>
      <c r="CW63" s="17"/>
      <c r="CX63" s="157"/>
      <c r="CY63" s="159"/>
      <c r="CZ63" s="82">
        <f t="shared" si="7"/>
        <v>100</v>
      </c>
      <c r="DA63" s="82">
        <f t="shared" si="8"/>
        <v>36</v>
      </c>
    </row>
    <row r="64" spans="1:105" s="6" customFormat="1">
      <c r="A64" s="152" t="s">
        <v>37</v>
      </c>
      <c r="B64" s="15" t="s">
        <v>0</v>
      </c>
      <c r="C64" s="120"/>
      <c r="D64" s="120"/>
      <c r="E64" s="120">
        <v>40</v>
      </c>
      <c r="F64" s="21"/>
      <c r="G64" s="21"/>
      <c r="H64" s="21"/>
      <c r="I64" s="21"/>
      <c r="J64" s="21">
        <v>29</v>
      </c>
      <c r="K64" s="21"/>
      <c r="L64" s="21"/>
      <c r="M64" s="21"/>
      <c r="N64" s="21"/>
      <c r="O64" s="21"/>
      <c r="P64" s="21"/>
      <c r="Q64" s="21"/>
      <c r="R64" s="21"/>
      <c r="S64" s="21"/>
      <c r="T64" s="21"/>
      <c r="U64" s="21"/>
      <c r="V64" s="21"/>
      <c r="W64" s="21"/>
      <c r="X64" s="21"/>
      <c r="Y64" s="21"/>
      <c r="Z64" s="21"/>
      <c r="AA64" s="21"/>
      <c r="AB64" s="21">
        <v>36</v>
      </c>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M64" s="21"/>
      <c r="CN64" s="21"/>
      <c r="CO64" s="21"/>
      <c r="CP64" s="21"/>
      <c r="CQ64" s="21"/>
      <c r="CR64" s="21"/>
      <c r="CS64" s="21"/>
      <c r="CT64" s="21"/>
      <c r="CU64" s="21"/>
      <c r="CV64" s="21"/>
      <c r="CW64" s="21"/>
      <c r="CX64" s="153">
        <f>IFERROR(SUMPRODUCT(C64:CW64, C65:CW65)/SUM(C64:CW64), )</f>
        <v>79.447619047619042</v>
      </c>
      <c r="CY64" s="154">
        <f t="shared" ref="CY64" si="9">SUMPRODUCT(--(C64:CW64&gt;0))</f>
        <v>3</v>
      </c>
      <c r="CZ64" s="85">
        <f t="shared" si="7"/>
        <v>40</v>
      </c>
      <c r="DA64" s="85">
        <f t="shared" si="8"/>
        <v>29</v>
      </c>
    </row>
    <row r="65" spans="1:105" s="7" customFormat="1">
      <c r="A65" s="152"/>
      <c r="B65" s="15" t="s">
        <v>1</v>
      </c>
      <c r="C65" s="121"/>
      <c r="D65" s="121"/>
      <c r="E65" s="121">
        <v>100</v>
      </c>
      <c r="F65" s="22"/>
      <c r="G65" s="22"/>
      <c r="H65" s="22"/>
      <c r="I65" s="22"/>
      <c r="J65" s="22">
        <v>38</v>
      </c>
      <c r="K65" s="22"/>
      <c r="L65" s="22"/>
      <c r="M65" s="22"/>
      <c r="N65" s="22"/>
      <c r="O65" s="22"/>
      <c r="P65" s="22"/>
      <c r="Q65" s="22"/>
      <c r="R65" s="22"/>
      <c r="S65" s="22"/>
      <c r="T65" s="22"/>
      <c r="U65" s="22"/>
      <c r="V65" s="22"/>
      <c r="W65" s="22"/>
      <c r="X65" s="22"/>
      <c r="Y65" s="22"/>
      <c r="Z65" s="22"/>
      <c r="AA65" s="22"/>
      <c r="AB65" s="22">
        <v>90</v>
      </c>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M65" s="22"/>
      <c r="CN65" s="22"/>
      <c r="CO65" s="22"/>
      <c r="CP65" s="22"/>
      <c r="CQ65" s="22"/>
      <c r="CR65" s="22"/>
      <c r="CS65" s="22"/>
      <c r="CT65" s="22"/>
      <c r="CU65" s="22"/>
      <c r="CV65" s="22"/>
      <c r="CW65" s="22"/>
      <c r="CX65" s="153"/>
      <c r="CY65" s="155"/>
      <c r="CZ65" s="85">
        <f t="shared" si="7"/>
        <v>100</v>
      </c>
      <c r="DA65" s="85">
        <f t="shared" si="8"/>
        <v>38</v>
      </c>
    </row>
    <row r="66" spans="1:105" s="2" customFormat="1">
      <c r="A66" s="11" t="s">
        <v>96</v>
      </c>
      <c r="D66" s="2" t="s">
        <v>106</v>
      </c>
      <c r="E66" s="2" t="s">
        <v>106</v>
      </c>
      <c r="F66" s="2" t="s">
        <v>106</v>
      </c>
      <c r="G66" s="2" t="s">
        <v>106</v>
      </c>
      <c r="H66" s="2" t="s">
        <v>106</v>
      </c>
      <c r="I66" s="2" t="s">
        <v>106</v>
      </c>
      <c r="J66" s="2" t="s">
        <v>106</v>
      </c>
      <c r="K66" s="2" t="s">
        <v>106</v>
      </c>
      <c r="M66" s="2" t="s">
        <v>106</v>
      </c>
      <c r="O66" s="2" t="s">
        <v>106</v>
      </c>
      <c r="P66" s="2" t="s">
        <v>106</v>
      </c>
      <c r="U66" s="2" t="s">
        <v>106</v>
      </c>
      <c r="Y66" s="2" t="s">
        <v>106</v>
      </c>
      <c r="CX66" s="9"/>
    </row>
    <row r="67" spans="1:105" s="5" customFormat="1">
      <c r="A67" s="5" t="s">
        <v>38</v>
      </c>
      <c r="D67" s="5" t="s">
        <v>106</v>
      </c>
      <c r="E67" s="5" t="s">
        <v>106</v>
      </c>
      <c r="G67" s="5" t="s">
        <v>106</v>
      </c>
      <c r="H67" s="5" t="s">
        <v>106</v>
      </c>
      <c r="I67" s="5" t="s">
        <v>106</v>
      </c>
      <c r="J67" s="5" t="s">
        <v>107</v>
      </c>
      <c r="K67" s="5" t="s">
        <v>106</v>
      </c>
      <c r="CX67" s="88">
        <f>SUM(C67:CW67)</f>
        <v>0</v>
      </c>
    </row>
    <row r="68" spans="1:105" s="8" customFormat="1">
      <c r="A68" s="8" t="s">
        <v>39</v>
      </c>
      <c r="J68" s="8" t="s">
        <v>106</v>
      </c>
      <c r="CX68" s="93">
        <f>SUM(C68:CW68)</f>
        <v>0</v>
      </c>
    </row>
    <row r="69" spans="1:105" s="5" customFormat="1">
      <c r="A69" s="5" t="s">
        <v>40</v>
      </c>
      <c r="C69" s="5">
        <v>0.25</v>
      </c>
      <c r="E69" s="5">
        <v>0.35</v>
      </c>
      <c r="F69" s="5">
        <v>0.4</v>
      </c>
      <c r="G69" s="5">
        <v>0.25</v>
      </c>
      <c r="H69" s="5">
        <v>0.4</v>
      </c>
      <c r="I69" s="5">
        <v>0.5</v>
      </c>
      <c r="J69" s="5">
        <v>0.15</v>
      </c>
      <c r="K69" s="5">
        <v>0.25</v>
      </c>
      <c r="L69" s="5">
        <v>0.4</v>
      </c>
      <c r="M69" s="5">
        <v>0.5</v>
      </c>
      <c r="N69" s="5">
        <v>0.35</v>
      </c>
      <c r="O69" s="5">
        <v>0.28000000000000003</v>
      </c>
      <c r="P69" s="5">
        <v>0.25</v>
      </c>
      <c r="Q69" s="5">
        <v>0.33</v>
      </c>
      <c r="R69" s="5">
        <v>0.3</v>
      </c>
      <c r="S69" s="5">
        <v>0.1</v>
      </c>
      <c r="T69" s="5">
        <v>0.4</v>
      </c>
      <c r="U69" s="5">
        <v>0.25</v>
      </c>
      <c r="V69" s="5">
        <v>0.1</v>
      </c>
      <c r="Y69" s="5">
        <v>0.32</v>
      </c>
      <c r="Z69" s="5">
        <v>0.32</v>
      </c>
      <c r="AB69" s="5">
        <v>0.4</v>
      </c>
      <c r="AC69" s="5">
        <v>0.7</v>
      </c>
      <c r="AD69" s="5">
        <v>0.2</v>
      </c>
      <c r="AE69" s="5">
        <v>0.3</v>
      </c>
      <c r="AF69" s="5">
        <v>0.3</v>
      </c>
      <c r="AG69" s="5">
        <v>0.18</v>
      </c>
      <c r="AH69" s="5">
        <v>0.06</v>
      </c>
      <c r="CX69" s="89">
        <f>AVERAGEIF( C75:CW75, "&gt;0", C69:CW69)</f>
        <v>0.30678571428571433</v>
      </c>
    </row>
    <row r="70" spans="1:105" s="8" customFormat="1">
      <c r="A70" s="8" t="s">
        <v>41</v>
      </c>
      <c r="CX70" s="90" t="e">
        <f>AVERAGEIF( C75:CW75, "&gt;0", C70:CW70)</f>
        <v>#DIV/0!</v>
      </c>
    </row>
    <row r="71" spans="1:105" s="5" customFormat="1">
      <c r="A71" s="5" t="s">
        <v>42</v>
      </c>
      <c r="I71" s="5">
        <v>100</v>
      </c>
      <c r="CX71" s="88">
        <f>SUM(C71:CW71)</f>
        <v>100</v>
      </c>
    </row>
    <row r="72" spans="1:105" s="8" customFormat="1">
      <c r="A72" s="8" t="s">
        <v>43</v>
      </c>
      <c r="CX72" s="90" t="e">
        <f>AVERAGEIF( C75:CW75, "&gt;0", C72:CW72)</f>
        <v>#DIV/0!</v>
      </c>
    </row>
    <row r="73" spans="1:105" s="5" customFormat="1">
      <c r="A73" s="5" t="s">
        <v>95</v>
      </c>
      <c r="CX73" s="91">
        <f>SUM(C73:CW73)</f>
        <v>0</v>
      </c>
    </row>
    <row r="74" spans="1:105" s="8" customFormat="1" ht="41.25" customHeight="1">
      <c r="A74" s="8">
        <f>Summary!A1+1</f>
        <v>2016</v>
      </c>
      <c r="B74" s="100" t="s">
        <v>102</v>
      </c>
      <c r="C74" s="8">
        <v>180</v>
      </c>
      <c r="D74" s="8">
        <v>170</v>
      </c>
      <c r="E74" s="8">
        <v>170</v>
      </c>
      <c r="F74" s="8">
        <v>180</v>
      </c>
      <c r="G74" s="8">
        <v>185</v>
      </c>
      <c r="H74" s="8">
        <v>185</v>
      </c>
      <c r="I74" s="8">
        <v>175</v>
      </c>
      <c r="J74" s="8">
        <v>180</v>
      </c>
      <c r="K74" s="8">
        <v>170</v>
      </c>
      <c r="L74" s="8">
        <v>190</v>
      </c>
      <c r="N74" s="8">
        <v>180</v>
      </c>
      <c r="O74" s="8">
        <v>200</v>
      </c>
      <c r="P74" s="8">
        <v>180</v>
      </c>
      <c r="Q74" s="8">
        <v>180</v>
      </c>
      <c r="R74" s="8">
        <v>195</v>
      </c>
      <c r="S74" s="8">
        <v>170</v>
      </c>
      <c r="T74" s="8">
        <v>165</v>
      </c>
      <c r="U74" s="8">
        <v>177</v>
      </c>
      <c r="V74" s="8">
        <v>180</v>
      </c>
      <c r="W74" s="8">
        <v>200</v>
      </c>
      <c r="X74" s="8">
        <v>170</v>
      </c>
      <c r="Y74" s="8">
        <v>185</v>
      </c>
      <c r="Z74" s="8">
        <v>185</v>
      </c>
      <c r="AA74" s="8">
        <v>180</v>
      </c>
      <c r="AB74" s="8">
        <v>180</v>
      </c>
      <c r="AC74" s="8">
        <v>180</v>
      </c>
      <c r="AD74" s="8">
        <v>160</v>
      </c>
      <c r="AE74" s="8">
        <v>170</v>
      </c>
      <c r="AF74" s="8">
        <v>175</v>
      </c>
      <c r="AG74" s="8">
        <v>195</v>
      </c>
      <c r="AH74" s="8">
        <v>190</v>
      </c>
      <c r="CX74" s="46" t="s">
        <v>103</v>
      </c>
      <c r="CY74" s="92">
        <f>IFERROR(SUMPRODUCT(C14:CW14, C74:CW74)/SUMIF(C74:CW74, "&gt;0", C14:CW14),0)</f>
        <v>179.63984039330654</v>
      </c>
    </row>
    <row r="75" spans="1:105" s="97" customFormat="1" ht="33" customHeight="1">
      <c r="A75" s="96" t="s">
        <v>100</v>
      </c>
      <c r="C75" s="96">
        <f>SUM(--(C5&gt;0), --(C14&gt;0), --(C16&gt;0), --(C18&gt;0), --(C20  + C22&gt;0), --(C24&gt;0), --(C26&gt;0),--(C28&gt;0), --(C30&gt;0), --(C32&gt;0),--(C32&gt;0), --(C34&gt;0), --(C36&gt;0), --(C38&gt;0), --(C40&gt;0), --(C42&gt;0),--(C44&gt;0), --(C46&gt;0), --(C48&gt;0),--(C50&gt;0), --(C52 + C54&gt;0),--(C56&gt;0),--(C58&gt;0), --(C60&gt;0), --(C62+ C64&gt;0))</f>
        <v>2</v>
      </c>
      <c r="D75" s="96">
        <f t="shared" ref="D75:BO75" si="10">SUM(--(D5&gt;0), --(D14&gt;0), --(D16&gt;0), --(D18&gt;0), --(D20  + D22&gt;0), --(D24&gt;0), --(D26&gt;0),--(D28&gt;0), --(D30&gt;0), --(D32&gt;0),--(D32&gt;0), --(D34&gt;0), --(D36&gt;0), --(D38&gt;0), --(D40&gt;0), --(D42&gt;0),--(D44&gt;0), --(D46&gt;0), --(D48&gt;0),--(D50&gt;0), --(D52 + D54&gt;0),--(D56&gt;0),--(D58&gt;0), --(D60&gt;0), --(D62+ D64&gt;0))</f>
        <v>4</v>
      </c>
      <c r="E75" s="96">
        <f t="shared" si="10"/>
        <v>3</v>
      </c>
      <c r="F75" s="96">
        <f t="shared" si="10"/>
        <v>1</v>
      </c>
      <c r="G75" s="96">
        <f t="shared" si="10"/>
        <v>2</v>
      </c>
      <c r="H75" s="96">
        <f t="shared" si="10"/>
        <v>4</v>
      </c>
      <c r="I75" s="96">
        <f t="shared" si="10"/>
        <v>1</v>
      </c>
      <c r="J75" s="96">
        <f t="shared" si="10"/>
        <v>8</v>
      </c>
      <c r="K75" s="96">
        <f t="shared" si="10"/>
        <v>2</v>
      </c>
      <c r="L75" s="96">
        <f t="shared" si="10"/>
        <v>5</v>
      </c>
      <c r="M75" s="96">
        <f t="shared" si="10"/>
        <v>1</v>
      </c>
      <c r="N75" s="96">
        <f t="shared" si="10"/>
        <v>3</v>
      </c>
      <c r="O75" s="96">
        <f t="shared" si="10"/>
        <v>3</v>
      </c>
      <c r="P75" s="96">
        <f t="shared" si="10"/>
        <v>1</v>
      </c>
      <c r="Q75" s="96">
        <f t="shared" si="10"/>
        <v>1</v>
      </c>
      <c r="R75" s="96">
        <f t="shared" si="10"/>
        <v>3</v>
      </c>
      <c r="S75" s="96">
        <f t="shared" si="10"/>
        <v>1</v>
      </c>
      <c r="T75" s="96">
        <f t="shared" si="10"/>
        <v>3</v>
      </c>
      <c r="U75" s="96">
        <f t="shared" si="10"/>
        <v>6</v>
      </c>
      <c r="V75" s="96">
        <f t="shared" si="10"/>
        <v>2</v>
      </c>
      <c r="W75" s="96">
        <f t="shared" si="10"/>
        <v>1</v>
      </c>
      <c r="X75" s="96">
        <f t="shared" si="10"/>
        <v>1</v>
      </c>
      <c r="Y75" s="96">
        <f t="shared" si="10"/>
        <v>3</v>
      </c>
      <c r="Z75" s="96">
        <f t="shared" si="10"/>
        <v>1</v>
      </c>
      <c r="AA75" s="96">
        <f t="shared" si="10"/>
        <v>1</v>
      </c>
      <c r="AB75" s="96">
        <f t="shared" si="10"/>
        <v>8</v>
      </c>
      <c r="AC75" s="96">
        <f t="shared" si="10"/>
        <v>2</v>
      </c>
      <c r="AD75" s="96">
        <f t="shared" si="10"/>
        <v>10</v>
      </c>
      <c r="AE75" s="96">
        <f t="shared" si="10"/>
        <v>2</v>
      </c>
      <c r="AF75" s="96">
        <f t="shared" si="10"/>
        <v>7</v>
      </c>
      <c r="AG75" s="96">
        <f t="shared" si="10"/>
        <v>2</v>
      </c>
      <c r="AH75" s="96">
        <f t="shared" si="10"/>
        <v>1</v>
      </c>
      <c r="AI75" s="96">
        <f t="shared" si="10"/>
        <v>0</v>
      </c>
      <c r="AJ75" s="96">
        <f t="shared" si="10"/>
        <v>0</v>
      </c>
      <c r="AK75" s="96">
        <f t="shared" si="10"/>
        <v>0</v>
      </c>
      <c r="AL75" s="96">
        <f t="shared" si="10"/>
        <v>0</v>
      </c>
      <c r="AM75" s="96">
        <f t="shared" si="10"/>
        <v>0</v>
      </c>
      <c r="AN75" s="96">
        <f t="shared" si="10"/>
        <v>0</v>
      </c>
      <c r="AO75" s="96">
        <f t="shared" si="10"/>
        <v>0</v>
      </c>
      <c r="AP75" s="96">
        <f t="shared" si="10"/>
        <v>0</v>
      </c>
      <c r="AQ75" s="96">
        <f t="shared" si="10"/>
        <v>0</v>
      </c>
      <c r="AR75" s="96">
        <f t="shared" si="10"/>
        <v>0</v>
      </c>
      <c r="AS75" s="96">
        <f t="shared" si="10"/>
        <v>0</v>
      </c>
      <c r="AT75" s="96">
        <f t="shared" si="10"/>
        <v>0</v>
      </c>
      <c r="AU75" s="96">
        <f t="shared" si="10"/>
        <v>0</v>
      </c>
      <c r="AV75" s="96">
        <f t="shared" si="10"/>
        <v>0</v>
      </c>
      <c r="AW75" s="96">
        <f t="shared" si="10"/>
        <v>0</v>
      </c>
      <c r="AX75" s="96">
        <f t="shared" si="10"/>
        <v>0</v>
      </c>
      <c r="AY75" s="96">
        <f t="shared" si="10"/>
        <v>0</v>
      </c>
      <c r="AZ75" s="96">
        <f t="shared" si="10"/>
        <v>0</v>
      </c>
      <c r="BA75" s="96">
        <f t="shared" si="10"/>
        <v>0</v>
      </c>
      <c r="BB75" s="96">
        <f t="shared" si="10"/>
        <v>0</v>
      </c>
      <c r="BC75" s="96">
        <f t="shared" si="10"/>
        <v>0</v>
      </c>
      <c r="BD75" s="96">
        <f t="shared" si="10"/>
        <v>0</v>
      </c>
      <c r="BE75" s="96">
        <f t="shared" si="10"/>
        <v>0</v>
      </c>
      <c r="BF75" s="96">
        <f t="shared" si="10"/>
        <v>0</v>
      </c>
      <c r="BG75" s="96">
        <f t="shared" si="10"/>
        <v>0</v>
      </c>
      <c r="BH75" s="96">
        <f t="shared" si="10"/>
        <v>0</v>
      </c>
      <c r="BI75" s="96">
        <f t="shared" si="10"/>
        <v>0</v>
      </c>
      <c r="BJ75" s="96">
        <f t="shared" si="10"/>
        <v>0</v>
      </c>
      <c r="BK75" s="96">
        <f t="shared" si="10"/>
        <v>0</v>
      </c>
      <c r="BL75" s="96">
        <f t="shared" si="10"/>
        <v>0</v>
      </c>
      <c r="BM75" s="96">
        <f t="shared" si="10"/>
        <v>0</v>
      </c>
      <c r="BN75" s="96">
        <f t="shared" si="10"/>
        <v>0</v>
      </c>
      <c r="BO75" s="96">
        <f t="shared" si="10"/>
        <v>0</v>
      </c>
      <c r="BP75" s="96">
        <f t="shared" ref="BP75:CW75" si="11">SUM(--(BP5&gt;0), --(BP14&gt;0), --(BP16&gt;0), --(BP18&gt;0), --(BP20  + BP22&gt;0), --(BP24&gt;0), --(BP26&gt;0),--(BP28&gt;0), --(BP30&gt;0), --(BP32&gt;0),--(BP32&gt;0), --(BP34&gt;0), --(BP36&gt;0), --(BP38&gt;0), --(BP40&gt;0), --(BP42&gt;0),--(BP44&gt;0), --(BP46&gt;0), --(BP48&gt;0),--(BP50&gt;0), --(BP52 + BP54&gt;0),--(BP56&gt;0),--(BP58&gt;0), --(BP60&gt;0), --(BP62+ BP64&gt;0))</f>
        <v>0</v>
      </c>
      <c r="BQ75" s="96">
        <f t="shared" si="11"/>
        <v>0</v>
      </c>
      <c r="BR75" s="96">
        <f t="shared" si="11"/>
        <v>0</v>
      </c>
      <c r="BS75" s="96">
        <f t="shared" si="11"/>
        <v>0</v>
      </c>
      <c r="BT75" s="96">
        <f t="shared" si="11"/>
        <v>0</v>
      </c>
      <c r="BU75" s="96">
        <f t="shared" si="11"/>
        <v>0</v>
      </c>
      <c r="BV75" s="96">
        <f t="shared" si="11"/>
        <v>0</v>
      </c>
      <c r="BW75" s="96">
        <f t="shared" si="11"/>
        <v>0</v>
      </c>
      <c r="BX75" s="96">
        <f t="shared" si="11"/>
        <v>0</v>
      </c>
      <c r="BY75" s="96">
        <f t="shared" si="11"/>
        <v>0</v>
      </c>
      <c r="BZ75" s="96">
        <f t="shared" si="11"/>
        <v>0</v>
      </c>
      <c r="CA75" s="96">
        <f t="shared" si="11"/>
        <v>0</v>
      </c>
      <c r="CB75" s="96">
        <f t="shared" si="11"/>
        <v>0</v>
      </c>
      <c r="CC75" s="96">
        <f t="shared" si="11"/>
        <v>0</v>
      </c>
      <c r="CD75" s="96">
        <f t="shared" si="11"/>
        <v>0</v>
      </c>
      <c r="CE75" s="96">
        <f t="shared" si="11"/>
        <v>0</v>
      </c>
      <c r="CF75" s="96">
        <f t="shared" si="11"/>
        <v>0</v>
      </c>
      <c r="CG75" s="96">
        <f t="shared" si="11"/>
        <v>0</v>
      </c>
      <c r="CH75" s="96">
        <f t="shared" si="11"/>
        <v>0</v>
      </c>
      <c r="CI75" s="96">
        <f t="shared" si="11"/>
        <v>0</v>
      </c>
      <c r="CJ75" s="96">
        <f t="shared" si="11"/>
        <v>0</v>
      </c>
      <c r="CK75" s="96">
        <f t="shared" si="11"/>
        <v>0</v>
      </c>
      <c r="CL75" s="96">
        <f t="shared" si="11"/>
        <v>0</v>
      </c>
      <c r="CM75" s="96">
        <f t="shared" si="11"/>
        <v>0</v>
      </c>
      <c r="CN75" s="96">
        <f t="shared" si="11"/>
        <v>0</v>
      </c>
      <c r="CO75" s="96">
        <f t="shared" si="11"/>
        <v>0</v>
      </c>
      <c r="CP75" s="96">
        <f t="shared" si="11"/>
        <v>0</v>
      </c>
      <c r="CQ75" s="96">
        <f t="shared" si="11"/>
        <v>0</v>
      </c>
      <c r="CR75" s="96">
        <f t="shared" si="11"/>
        <v>0</v>
      </c>
      <c r="CS75" s="96">
        <f t="shared" si="11"/>
        <v>0</v>
      </c>
      <c r="CT75" s="96">
        <f t="shared" si="11"/>
        <v>0</v>
      </c>
      <c r="CU75" s="96">
        <f t="shared" si="11"/>
        <v>0</v>
      </c>
      <c r="CV75" s="96">
        <f t="shared" si="11"/>
        <v>0</v>
      </c>
      <c r="CW75" s="96">
        <f t="shared" si="11"/>
        <v>0</v>
      </c>
      <c r="CX75" s="98">
        <f>AVERAGEIF(C75:CW75,"&gt;0")</f>
        <v>2.96875</v>
      </c>
      <c r="CY75" s="99"/>
    </row>
    <row r="76" spans="1:105" s="100" customFormat="1" ht="118.5" customHeight="1">
      <c r="A76" s="100" t="s">
        <v>44</v>
      </c>
      <c r="CX76" s="46"/>
    </row>
    <row r="77" spans="1:105">
      <c r="A77" s="1" t="s">
        <v>105</v>
      </c>
    </row>
    <row r="78" spans="1:105">
      <c r="A78" s="165" t="s">
        <v>98</v>
      </c>
      <c r="B78" s="165"/>
      <c r="C78" s="165"/>
      <c r="D78" s="165"/>
      <c r="E78" s="165"/>
      <c r="F78" s="165"/>
      <c r="G78" s="165"/>
      <c r="H78" s="165"/>
      <c r="I78" s="165"/>
      <c r="J78" s="165"/>
      <c r="K78" s="165"/>
      <c r="L78" s="165"/>
      <c r="M78" s="165"/>
      <c r="N78" s="165"/>
      <c r="O78" s="165"/>
      <c r="P78" s="165"/>
      <c r="Q78" s="165"/>
      <c r="R78" s="165"/>
      <c r="S78" s="165"/>
      <c r="T78" s="165"/>
      <c r="U78" s="165"/>
      <c r="V78" s="165"/>
      <c r="W78" s="165"/>
    </row>
    <row r="79" spans="1:105">
      <c r="A79" s="165" t="s">
        <v>97</v>
      </c>
      <c r="B79" s="165"/>
      <c r="C79" s="165"/>
      <c r="D79" s="165"/>
      <c r="E79" s="165"/>
      <c r="F79" s="165"/>
      <c r="G79" s="165"/>
      <c r="H79" s="165"/>
      <c r="I79" s="165"/>
      <c r="J79" s="165"/>
      <c r="K79" s="165"/>
      <c r="L79" s="165"/>
      <c r="M79" s="165"/>
      <c r="N79" s="165"/>
      <c r="O79" s="165"/>
      <c r="P79" s="165"/>
      <c r="Q79" s="165"/>
      <c r="R79" s="165"/>
      <c r="S79" s="165"/>
      <c r="T79" s="165"/>
      <c r="U79" s="165"/>
      <c r="V79" s="165"/>
      <c r="W79" s="165"/>
    </row>
  </sheetData>
  <mergeCells count="98">
    <mergeCell ref="A14:A15"/>
    <mergeCell ref="A78:W78"/>
    <mergeCell ref="A79:W79"/>
    <mergeCell ref="DA3:DA4"/>
    <mergeCell ref="A3:B3"/>
    <mergeCell ref="A4:B4"/>
    <mergeCell ref="CX3:CX4"/>
    <mergeCell ref="CY3:CY4"/>
    <mergeCell ref="CZ3:CZ4"/>
    <mergeCell ref="A5:A6"/>
    <mergeCell ref="A8:A9"/>
    <mergeCell ref="A10:A11"/>
    <mergeCell ref="A12:A13"/>
    <mergeCell ref="CX5:CX6"/>
    <mergeCell ref="A28:A29"/>
    <mergeCell ref="A16:A17"/>
    <mergeCell ref="CX26:CX27"/>
    <mergeCell ref="CX28:CX29"/>
    <mergeCell ref="A18:A19"/>
    <mergeCell ref="A20:A21"/>
    <mergeCell ref="A22:A23"/>
    <mergeCell ref="A24:A25"/>
    <mergeCell ref="A26:A27"/>
    <mergeCell ref="CX20:CX21"/>
    <mergeCell ref="CX22:CX23"/>
    <mergeCell ref="CX24:CX25"/>
    <mergeCell ref="CX18:CX19"/>
    <mergeCell ref="CY5:CY6"/>
    <mergeCell ref="CY8:CY9"/>
    <mergeCell ref="CY10:CY11"/>
    <mergeCell ref="CY12:CY13"/>
    <mergeCell ref="CY16:CY17"/>
    <mergeCell ref="CY18:CY19"/>
    <mergeCell ref="CY20:CY21"/>
    <mergeCell ref="CY22:CY23"/>
    <mergeCell ref="CY24:CY25"/>
    <mergeCell ref="CX8:CX9"/>
    <mergeCell ref="CX10:CX11"/>
    <mergeCell ref="CX14:CX15"/>
    <mergeCell ref="CY14:CY15"/>
    <mergeCell ref="CX12:CX13"/>
    <mergeCell ref="CX16:CX17"/>
    <mergeCell ref="CY28:CY29"/>
    <mergeCell ref="CX32:CX33"/>
    <mergeCell ref="CX34:CX35"/>
    <mergeCell ref="CX36:CX37"/>
    <mergeCell ref="CX38:CX39"/>
    <mergeCell ref="CX30:CX31"/>
    <mergeCell ref="CY26:CY27"/>
    <mergeCell ref="A42:A43"/>
    <mergeCell ref="CX42:CX43"/>
    <mergeCell ref="CY42:CY43"/>
    <mergeCell ref="CY30:CY31"/>
    <mergeCell ref="CY32:CY33"/>
    <mergeCell ref="CY34:CY35"/>
    <mergeCell ref="CY36:CY37"/>
    <mergeCell ref="CY38:CY39"/>
    <mergeCell ref="CY40:CY41"/>
    <mergeCell ref="CX40:CX41"/>
    <mergeCell ref="A38:A39"/>
    <mergeCell ref="A40:A41"/>
    <mergeCell ref="A36:A37"/>
    <mergeCell ref="A34:A35"/>
    <mergeCell ref="A30:A31"/>
    <mergeCell ref="A32:A33"/>
    <mergeCell ref="A44:A45"/>
    <mergeCell ref="CX44:CX45"/>
    <mergeCell ref="CY44:CY45"/>
    <mergeCell ref="A46:A47"/>
    <mergeCell ref="CX46:CX47"/>
    <mergeCell ref="CY46:CY47"/>
    <mergeCell ref="A48:A49"/>
    <mergeCell ref="CX48:CX49"/>
    <mergeCell ref="CY48:CY49"/>
    <mergeCell ref="A50:A51"/>
    <mergeCell ref="CX50:CX51"/>
    <mergeCell ref="CY50:CY51"/>
    <mergeCell ref="CX58:CX59"/>
    <mergeCell ref="CY58:CY59"/>
    <mergeCell ref="A52:A53"/>
    <mergeCell ref="CX52:CX53"/>
    <mergeCell ref="CY52:CY53"/>
    <mergeCell ref="A54:A55"/>
    <mergeCell ref="CX54:CX55"/>
    <mergeCell ref="CY54:CY55"/>
    <mergeCell ref="A56:A57"/>
    <mergeCell ref="CX56:CX57"/>
    <mergeCell ref="CY56:CY57"/>
    <mergeCell ref="A58:A59"/>
    <mergeCell ref="A64:A65"/>
    <mergeCell ref="CX64:CX65"/>
    <mergeCell ref="CY64:CY65"/>
    <mergeCell ref="A60:A61"/>
    <mergeCell ref="CX60:CX61"/>
    <mergeCell ref="CY60:CY61"/>
    <mergeCell ref="A62:A63"/>
    <mergeCell ref="CX62:CX63"/>
    <mergeCell ref="CY62:CY63"/>
  </mergeCells>
  <phoneticPr fontId="22"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Summary</vt:lpstr>
      <vt:lpstr>Individual Responses</vt:lpstr>
    </vt:vector>
  </TitlesOfParts>
  <Company>ISU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CARD</dc:creator>
  <cp:lastModifiedBy>Joy Pendell</cp:lastModifiedBy>
  <cp:lastPrinted>2015-11-15T21:28:02Z</cp:lastPrinted>
  <dcterms:created xsi:type="dcterms:W3CDTF">2015-08-06T17:55:14Z</dcterms:created>
  <dcterms:modified xsi:type="dcterms:W3CDTF">2016-07-03T18:48:21Z</dcterms:modified>
</cp:coreProperties>
</file>